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0" yWindow="15" windowWidth="17760" windowHeight="11730" tabRatio="728"/>
  </bookViews>
  <sheets>
    <sheet name="Приложение 3" sheetId="8" r:id="rId1"/>
  </sheets>
  <definedNames>
    <definedName name="_xlnm._FilterDatabase" localSheetId="0" hidden="1">'Приложение 3'!$A$23:$U$110</definedName>
    <definedName name="_xlnm.Print_Area" localSheetId="0">'Приложение 3'!$A$1:$U$109</definedName>
  </definedNames>
  <calcPr calcId="145621" fullPrecision="0"/>
</workbook>
</file>

<file path=xl/calcChain.xml><?xml version="1.0" encoding="utf-8"?>
<calcChain xmlns="http://schemas.openxmlformats.org/spreadsheetml/2006/main">
  <c r="U42" i="8" l="1"/>
  <c r="U89" i="8"/>
  <c r="D95" i="8" l="1"/>
  <c r="U95" i="8" s="1"/>
  <c r="F71" i="8" l="1"/>
  <c r="G50" i="8"/>
  <c r="H50" i="8"/>
  <c r="J50" i="8"/>
  <c r="L50" i="8"/>
  <c r="M50" i="8"/>
  <c r="O50" i="8"/>
  <c r="Q50" i="8"/>
  <c r="R50" i="8"/>
  <c r="F55" i="8"/>
  <c r="E55" i="8"/>
  <c r="E50" i="8" s="1"/>
  <c r="E51" i="8" s="1"/>
  <c r="K104" i="8"/>
  <c r="N94" i="8" l="1"/>
  <c r="N93" i="8"/>
  <c r="I94" i="8"/>
  <c r="I93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P104" i="8" l="1"/>
  <c r="P105" i="8"/>
  <c r="P102" i="8"/>
  <c r="K103" i="8"/>
  <c r="P103" i="8" s="1"/>
  <c r="N104" i="8" l="1"/>
  <c r="N103" i="8"/>
  <c r="T109" i="8" l="1"/>
  <c r="S109" i="8"/>
  <c r="N109" i="8"/>
  <c r="N108" i="8" s="1"/>
  <c r="I109" i="8"/>
  <c r="D109" i="8"/>
  <c r="D108" i="8" s="1"/>
  <c r="R108" i="8"/>
  <c r="Q108" i="8"/>
  <c r="P108" i="8"/>
  <c r="O108" i="8"/>
  <c r="M108" i="8"/>
  <c r="L108" i="8"/>
  <c r="K108" i="8"/>
  <c r="J108" i="8"/>
  <c r="H108" i="8"/>
  <c r="G108" i="8"/>
  <c r="F108" i="8"/>
  <c r="E108" i="8"/>
  <c r="S107" i="8"/>
  <c r="R107" i="8"/>
  <c r="R106" i="8" s="1"/>
  <c r="Q107" i="8"/>
  <c r="Q106" i="8" s="1"/>
  <c r="P107" i="8"/>
  <c r="T107" i="8" s="1"/>
  <c r="O107" i="8"/>
  <c r="O106" i="8" s="1"/>
  <c r="I107" i="8"/>
  <c r="D107" i="8"/>
  <c r="D106" i="8" s="1"/>
  <c r="P106" i="8"/>
  <c r="M106" i="8"/>
  <c r="L106" i="8"/>
  <c r="K106" i="8"/>
  <c r="J106" i="8"/>
  <c r="H106" i="8"/>
  <c r="G106" i="8"/>
  <c r="F106" i="8"/>
  <c r="R105" i="8"/>
  <c r="R101" i="8" s="1"/>
  <c r="R99" i="8" s="1"/>
  <c r="Q105" i="8"/>
  <c r="Q101" i="8" s="1"/>
  <c r="Q99" i="8" s="1"/>
  <c r="O105" i="8"/>
  <c r="S105" i="8"/>
  <c r="D105" i="8"/>
  <c r="O104" i="8"/>
  <c r="S104" i="8"/>
  <c r="D104" i="8"/>
  <c r="D103" i="8"/>
  <c r="S102" i="8"/>
  <c r="O102" i="8"/>
  <c r="N102" i="8"/>
  <c r="T102" i="8"/>
  <c r="I102" i="8"/>
  <c r="D102" i="8"/>
  <c r="P101" i="8"/>
  <c r="P99" i="8" s="1"/>
  <c r="M101" i="8"/>
  <c r="M99" i="8" s="1"/>
  <c r="L101" i="8"/>
  <c r="L99" i="8" s="1"/>
  <c r="K101" i="8"/>
  <c r="J101" i="8"/>
  <c r="J99" i="8" s="1"/>
  <c r="H101" i="8"/>
  <c r="H100" i="8" s="1"/>
  <c r="H99" i="8" s="1"/>
  <c r="G101" i="8"/>
  <c r="G100" i="8" s="1"/>
  <c r="G99" i="8" s="1"/>
  <c r="F101" i="8"/>
  <c r="F99" i="8" s="1"/>
  <c r="E101" i="8"/>
  <c r="E99" i="8" s="1"/>
  <c r="T100" i="8"/>
  <c r="S100" i="8"/>
  <c r="N100" i="8"/>
  <c r="I100" i="8"/>
  <c r="T94" i="8"/>
  <c r="S94" i="8"/>
  <c r="D94" i="8"/>
  <c r="U94" i="8" s="1"/>
  <c r="T93" i="8"/>
  <c r="S93" i="8"/>
  <c r="N92" i="8"/>
  <c r="I92" i="8"/>
  <c r="D93" i="8"/>
  <c r="U93" i="8" s="1"/>
  <c r="P92" i="8"/>
  <c r="K92" i="8"/>
  <c r="J92" i="8"/>
  <c r="J90" i="8" s="1"/>
  <c r="J91" i="8" s="1"/>
  <c r="H92" i="8"/>
  <c r="G92" i="8"/>
  <c r="F92" i="8"/>
  <c r="S88" i="8"/>
  <c r="N88" i="8"/>
  <c r="D88" i="8"/>
  <c r="U88" i="8" s="1"/>
  <c r="T87" i="8"/>
  <c r="S87" i="8"/>
  <c r="N87" i="8"/>
  <c r="D87" i="8"/>
  <c r="U87" i="8" s="1"/>
  <c r="T86" i="8"/>
  <c r="S86" i="8"/>
  <c r="N86" i="8"/>
  <c r="D86" i="8"/>
  <c r="U86" i="8" s="1"/>
  <c r="T85" i="8"/>
  <c r="S85" i="8"/>
  <c r="N85" i="8"/>
  <c r="D85" i="8"/>
  <c r="U85" i="8" s="1"/>
  <c r="T84" i="8"/>
  <c r="S84" i="8"/>
  <c r="N84" i="8"/>
  <c r="D84" i="8"/>
  <c r="U84" i="8" s="1"/>
  <c r="T83" i="8"/>
  <c r="S83" i="8"/>
  <c r="N83" i="8"/>
  <c r="D83" i="8"/>
  <c r="U83" i="8" s="1"/>
  <c r="T82" i="8"/>
  <c r="S82" i="8"/>
  <c r="N82" i="8"/>
  <c r="D82" i="8"/>
  <c r="U82" i="8" s="1"/>
  <c r="T81" i="8"/>
  <c r="S81" i="8"/>
  <c r="N81" i="8"/>
  <c r="D81" i="8"/>
  <c r="U81" i="8" s="1"/>
  <c r="T80" i="8"/>
  <c r="S80" i="8"/>
  <c r="N80" i="8"/>
  <c r="D80" i="8"/>
  <c r="U80" i="8" s="1"/>
  <c r="T79" i="8"/>
  <c r="S79" i="8"/>
  <c r="N79" i="8"/>
  <c r="D79" i="8"/>
  <c r="U79" i="8" s="1"/>
  <c r="T78" i="8"/>
  <c r="S78" i="8"/>
  <c r="N78" i="8"/>
  <c r="D78" i="8"/>
  <c r="U78" i="8" s="1"/>
  <c r="T77" i="8"/>
  <c r="S77" i="8"/>
  <c r="N77" i="8"/>
  <c r="D77" i="8"/>
  <c r="U77" i="8" s="1"/>
  <c r="S76" i="8"/>
  <c r="N76" i="8"/>
  <c r="D76" i="8"/>
  <c r="U76" i="8" s="1"/>
  <c r="T75" i="8"/>
  <c r="S75" i="8"/>
  <c r="N75" i="8"/>
  <c r="D75" i="8"/>
  <c r="U75" i="8" s="1"/>
  <c r="T74" i="8"/>
  <c r="S74" i="8"/>
  <c r="N74" i="8"/>
  <c r="D74" i="8"/>
  <c r="U74" i="8" s="1"/>
  <c r="T73" i="8"/>
  <c r="S73" i="8"/>
  <c r="N73" i="8"/>
  <c r="D73" i="8"/>
  <c r="U73" i="8" s="1"/>
  <c r="T72" i="8"/>
  <c r="S72" i="8"/>
  <c r="N72" i="8"/>
  <c r="I72" i="8"/>
  <c r="D72" i="8"/>
  <c r="R71" i="8"/>
  <c r="Q71" i="8"/>
  <c r="P71" i="8"/>
  <c r="O71" i="8"/>
  <c r="M71" i="8"/>
  <c r="M69" i="8" s="1"/>
  <c r="M70" i="8" s="1"/>
  <c r="L71" i="8"/>
  <c r="K71" i="8"/>
  <c r="J71" i="8"/>
  <c r="H71" i="8"/>
  <c r="G71" i="8"/>
  <c r="E71" i="8"/>
  <c r="E69" i="8" s="1"/>
  <c r="E70" i="8" s="1"/>
  <c r="S65" i="8"/>
  <c r="N65" i="8"/>
  <c r="I65" i="8"/>
  <c r="D65" i="8"/>
  <c r="S64" i="8"/>
  <c r="N64" i="8"/>
  <c r="I64" i="8"/>
  <c r="D64" i="8"/>
  <c r="T63" i="8"/>
  <c r="S63" i="8"/>
  <c r="N63" i="8"/>
  <c r="I63" i="8"/>
  <c r="D63" i="8"/>
  <c r="T62" i="8"/>
  <c r="S62" i="8"/>
  <c r="N62" i="8"/>
  <c r="I62" i="8"/>
  <c r="D62" i="8"/>
  <c r="T61" i="8"/>
  <c r="S61" i="8"/>
  <c r="N61" i="8"/>
  <c r="I61" i="8"/>
  <c r="D61" i="8"/>
  <c r="T60" i="8"/>
  <c r="N60" i="8"/>
  <c r="I60" i="8"/>
  <c r="F60" i="8"/>
  <c r="S60" i="8" s="1"/>
  <c r="T59" i="8"/>
  <c r="S59" i="8"/>
  <c r="N59" i="8"/>
  <c r="I59" i="8"/>
  <c r="D59" i="8"/>
  <c r="R58" i="8"/>
  <c r="R57" i="8" s="1"/>
  <c r="Q58" i="8"/>
  <c r="Q57" i="8" s="1"/>
  <c r="P58" i="8"/>
  <c r="P57" i="8" s="1"/>
  <c r="O58" i="8"/>
  <c r="O57" i="8" s="1"/>
  <c r="M58" i="8"/>
  <c r="M57" i="8" s="1"/>
  <c r="L58" i="8"/>
  <c r="L57" i="8" s="1"/>
  <c r="K58" i="8"/>
  <c r="K57" i="8" s="1"/>
  <c r="J58" i="8"/>
  <c r="J57" i="8" s="1"/>
  <c r="H58" i="8"/>
  <c r="H57" i="8" s="1"/>
  <c r="G58" i="8"/>
  <c r="G57" i="8" s="1"/>
  <c r="F58" i="8"/>
  <c r="F57" i="8" s="1"/>
  <c r="E58" i="8"/>
  <c r="E57" i="8" s="1"/>
  <c r="T56" i="8"/>
  <c r="S56" i="8"/>
  <c r="N56" i="8"/>
  <c r="I56" i="8"/>
  <c r="D56" i="8"/>
  <c r="S55" i="8"/>
  <c r="N55" i="8"/>
  <c r="I55" i="8"/>
  <c r="D55" i="8"/>
  <c r="T54" i="8"/>
  <c r="S54" i="8"/>
  <c r="N54" i="8"/>
  <c r="I54" i="8"/>
  <c r="D54" i="8"/>
  <c r="T53" i="8"/>
  <c r="N53" i="8"/>
  <c r="I53" i="8"/>
  <c r="F53" i="8"/>
  <c r="P52" i="8"/>
  <c r="K52" i="8"/>
  <c r="K50" i="8" s="1"/>
  <c r="K51" i="8" s="1"/>
  <c r="F52" i="8"/>
  <c r="D52" i="8" s="1"/>
  <c r="R51" i="8"/>
  <c r="Q51" i="8"/>
  <c r="O51" i="8"/>
  <c r="M51" i="8"/>
  <c r="L51" i="8"/>
  <c r="J51" i="8"/>
  <c r="H51" i="8"/>
  <c r="G51" i="8"/>
  <c r="T45" i="8"/>
  <c r="S45" i="8"/>
  <c r="N45" i="8"/>
  <c r="N44" i="8" s="1"/>
  <c r="I45" i="8"/>
  <c r="D45" i="8"/>
  <c r="D44" i="8" s="1"/>
  <c r="D36" i="8" s="1"/>
  <c r="R44" i="8"/>
  <c r="R36" i="8" s="1"/>
  <c r="Q44" i="8"/>
  <c r="Q36" i="8" s="1"/>
  <c r="P44" i="8"/>
  <c r="O44" i="8"/>
  <c r="O36" i="8" s="1"/>
  <c r="M44" i="8"/>
  <c r="M36" i="8" s="1"/>
  <c r="L44" i="8"/>
  <c r="L36" i="8" s="1"/>
  <c r="K44" i="8"/>
  <c r="J44" i="8"/>
  <c r="J36" i="8" s="1"/>
  <c r="H44" i="8"/>
  <c r="H36" i="8" s="1"/>
  <c r="G44" i="8"/>
  <c r="G36" i="8" s="1"/>
  <c r="F44" i="8"/>
  <c r="F36" i="8" s="1"/>
  <c r="E44" i="8"/>
  <c r="E36" i="8" s="1"/>
  <c r="T43" i="8"/>
  <c r="S43" i="8"/>
  <c r="N43" i="8"/>
  <c r="N38" i="8" s="1"/>
  <c r="I43" i="8"/>
  <c r="D43" i="8"/>
  <c r="D38" i="8" s="1"/>
  <c r="Q39" i="8"/>
  <c r="L39" i="8"/>
  <c r="L37" i="8" s="1"/>
  <c r="R39" i="8"/>
  <c r="P39" i="8"/>
  <c r="P33" i="8" s="1"/>
  <c r="O39" i="8"/>
  <c r="O37" i="8" s="1"/>
  <c r="M39" i="8"/>
  <c r="M37" i="8" s="1"/>
  <c r="J39" i="8"/>
  <c r="J37" i="8" s="1"/>
  <c r="H39" i="8"/>
  <c r="H37" i="8" s="1"/>
  <c r="G39" i="8"/>
  <c r="G37" i="8" s="1"/>
  <c r="F39" i="8"/>
  <c r="F37" i="8" s="1"/>
  <c r="T41" i="8"/>
  <c r="S41" i="8"/>
  <c r="N41" i="8"/>
  <c r="I41" i="8"/>
  <c r="D41" i="8"/>
  <c r="T40" i="8"/>
  <c r="S40" i="8"/>
  <c r="N40" i="8"/>
  <c r="I40" i="8"/>
  <c r="D40" i="8"/>
  <c r="E39" i="8"/>
  <c r="E37" i="8" s="1"/>
  <c r="R38" i="8"/>
  <c r="Q38" i="8"/>
  <c r="P38" i="8"/>
  <c r="O38" i="8"/>
  <c r="M38" i="8"/>
  <c r="L38" i="8"/>
  <c r="K38" i="8"/>
  <c r="J38" i="8"/>
  <c r="H38" i="8"/>
  <c r="G38" i="8"/>
  <c r="F38" i="8"/>
  <c r="E38" i="8"/>
  <c r="K36" i="8"/>
  <c r="R32" i="8"/>
  <c r="Q32" i="8"/>
  <c r="P32" i="8"/>
  <c r="O32" i="8"/>
  <c r="M32" i="8"/>
  <c r="L32" i="8"/>
  <c r="K32" i="8"/>
  <c r="J32" i="8"/>
  <c r="H32" i="8"/>
  <c r="G32" i="8"/>
  <c r="F32" i="8"/>
  <c r="E32" i="8"/>
  <c r="T31" i="8"/>
  <c r="S31" i="8"/>
  <c r="N31" i="8"/>
  <c r="I31" i="8"/>
  <c r="D31" i="8"/>
  <c r="D32" i="8" s="1"/>
  <c r="R30" i="8"/>
  <c r="Q30" i="8"/>
  <c r="P30" i="8"/>
  <c r="O30" i="8"/>
  <c r="M30" i="8"/>
  <c r="L30" i="8"/>
  <c r="K30" i="8"/>
  <c r="J30" i="8"/>
  <c r="H30" i="8"/>
  <c r="G30" i="8"/>
  <c r="F30" i="8"/>
  <c r="E30" i="8"/>
  <c r="S29" i="8"/>
  <c r="N29" i="8"/>
  <c r="I29" i="8"/>
  <c r="D29" i="8"/>
  <c r="D30" i="8" s="1"/>
  <c r="T28" i="8"/>
  <c r="S28" i="8"/>
  <c r="N28" i="8"/>
  <c r="I28" i="8"/>
  <c r="D28" i="8"/>
  <c r="D26" i="8" s="1"/>
  <c r="D27" i="8" s="1"/>
  <c r="R26" i="8"/>
  <c r="Q26" i="8"/>
  <c r="P26" i="8"/>
  <c r="O26" i="8"/>
  <c r="O27" i="8" s="1"/>
  <c r="M26" i="8"/>
  <c r="M27" i="8" s="1"/>
  <c r="L26" i="8"/>
  <c r="K26" i="8"/>
  <c r="K27" i="8" s="1"/>
  <c r="J26" i="8"/>
  <c r="J27" i="8" s="1"/>
  <c r="I26" i="8"/>
  <c r="H26" i="8"/>
  <c r="G26" i="8"/>
  <c r="G27" i="8" s="1"/>
  <c r="F26" i="8"/>
  <c r="E26" i="8"/>
  <c r="E27" i="8" s="1"/>
  <c r="U28" i="8" l="1"/>
  <c r="U40" i="8"/>
  <c r="U55" i="8"/>
  <c r="U56" i="8"/>
  <c r="U61" i="8"/>
  <c r="U63" i="8"/>
  <c r="U72" i="8"/>
  <c r="U102" i="8"/>
  <c r="I38" i="8"/>
  <c r="U38" i="8" s="1"/>
  <c r="U43" i="8"/>
  <c r="I108" i="8"/>
  <c r="U108" i="8" s="1"/>
  <c r="U109" i="8"/>
  <c r="I27" i="8"/>
  <c r="U27" i="8" s="1"/>
  <c r="U26" i="8"/>
  <c r="I30" i="8"/>
  <c r="U30" i="8" s="1"/>
  <c r="U29" i="8"/>
  <c r="I32" i="8"/>
  <c r="U32" i="8" s="1"/>
  <c r="U31" i="8"/>
  <c r="U41" i="8"/>
  <c r="I44" i="8"/>
  <c r="U45" i="8"/>
  <c r="U54" i="8"/>
  <c r="U59" i="8"/>
  <c r="U62" i="8"/>
  <c r="U64" i="8"/>
  <c r="U65" i="8"/>
  <c r="I106" i="8"/>
  <c r="U106" i="8" s="1"/>
  <c r="U107" i="8"/>
  <c r="Q33" i="8"/>
  <c r="Q35" i="8" s="1"/>
  <c r="Q37" i="8"/>
  <c r="N52" i="8"/>
  <c r="P50" i="8"/>
  <c r="P46" i="8" s="1"/>
  <c r="N50" i="8"/>
  <c r="S53" i="8"/>
  <c r="F50" i="8"/>
  <c r="F46" i="8" s="1"/>
  <c r="F48" i="8" s="1"/>
  <c r="F49" i="8" s="1"/>
  <c r="J96" i="8"/>
  <c r="J98" i="8" s="1"/>
  <c r="L96" i="8"/>
  <c r="L98" i="8" s="1"/>
  <c r="R96" i="8"/>
  <c r="R98" i="8" s="1"/>
  <c r="Q27" i="8"/>
  <c r="P27" i="8"/>
  <c r="T27" i="8" s="1"/>
  <c r="F51" i="8"/>
  <c r="P51" i="8"/>
  <c r="T51" i="8" s="1"/>
  <c r="S52" i="8"/>
  <c r="G96" i="8"/>
  <c r="G98" i="8" s="1"/>
  <c r="F69" i="8"/>
  <c r="F70" i="8" s="1"/>
  <c r="H69" i="8"/>
  <c r="F96" i="8"/>
  <c r="F98" i="8" s="1"/>
  <c r="H96" i="8"/>
  <c r="H98" i="8" s="1"/>
  <c r="L33" i="8"/>
  <c r="L35" i="8" s="1"/>
  <c r="O101" i="8"/>
  <c r="O99" i="8" s="1"/>
  <c r="O96" i="8" s="1"/>
  <c r="O98" i="8" s="1"/>
  <c r="E46" i="8"/>
  <c r="E48" i="8" s="1"/>
  <c r="E49" i="8" s="1"/>
  <c r="K90" i="8"/>
  <c r="K91" i="8" s="1"/>
  <c r="T44" i="8"/>
  <c r="D71" i="8"/>
  <c r="D69" i="8" s="1"/>
  <c r="D70" i="8" s="1"/>
  <c r="T92" i="8"/>
  <c r="Q96" i="8"/>
  <c r="Q98" i="8" s="1"/>
  <c r="M96" i="8"/>
  <c r="M98" i="8" s="1"/>
  <c r="O33" i="8"/>
  <c r="O35" i="8" s="1"/>
  <c r="N58" i="8"/>
  <c r="N57" i="8" s="1"/>
  <c r="K69" i="8"/>
  <c r="K70" i="8" s="1"/>
  <c r="I90" i="8"/>
  <c r="E96" i="8"/>
  <c r="E98" i="8" s="1"/>
  <c r="D101" i="8"/>
  <c r="G90" i="8"/>
  <c r="G91" i="8" s="1"/>
  <c r="D92" i="8"/>
  <c r="U92" i="8" s="1"/>
  <c r="F33" i="8"/>
  <c r="F35" i="8" s="1"/>
  <c r="O69" i="8"/>
  <c r="O70" i="8" s="1"/>
  <c r="H33" i="8"/>
  <c r="H35" i="8" s="1"/>
  <c r="Q69" i="8"/>
  <c r="Q70" i="8" s="1"/>
  <c r="N71" i="8"/>
  <c r="N69" i="8" s="1"/>
  <c r="T89" i="8"/>
  <c r="G46" i="8"/>
  <c r="G48" i="8" s="1"/>
  <c r="G49" i="8" s="1"/>
  <c r="J46" i="8"/>
  <c r="J48" i="8" s="1"/>
  <c r="J49" i="8" s="1"/>
  <c r="L46" i="8"/>
  <c r="L48" i="8" s="1"/>
  <c r="L49" i="8" s="1"/>
  <c r="O46" i="8"/>
  <c r="O48" i="8" s="1"/>
  <c r="O49" i="8" s="1"/>
  <c r="Q46" i="8"/>
  <c r="Q48" i="8" s="1"/>
  <c r="Q49" i="8" s="1"/>
  <c r="I58" i="8"/>
  <c r="G33" i="8"/>
  <c r="G35" i="8" s="1"/>
  <c r="G69" i="8"/>
  <c r="G70" i="8" s="1"/>
  <c r="R37" i="8"/>
  <c r="R33" i="8"/>
  <c r="R35" i="8" s="1"/>
  <c r="S57" i="8"/>
  <c r="D100" i="8"/>
  <c r="U100" i="8" s="1"/>
  <c r="E33" i="8"/>
  <c r="E35" i="8" s="1"/>
  <c r="J33" i="8"/>
  <c r="J35" i="8" s="1"/>
  <c r="M33" i="8"/>
  <c r="M35" i="8" s="1"/>
  <c r="N36" i="8"/>
  <c r="P36" i="8"/>
  <c r="T36" i="8" s="1"/>
  <c r="T38" i="8"/>
  <c r="D39" i="8"/>
  <c r="S58" i="8"/>
  <c r="J69" i="8"/>
  <c r="J66" i="8" s="1"/>
  <c r="L69" i="8"/>
  <c r="L66" i="8" s="1"/>
  <c r="L68" i="8" s="1"/>
  <c r="T71" i="8"/>
  <c r="R69" i="8"/>
  <c r="R66" i="8" s="1"/>
  <c r="R68" i="8" s="1"/>
  <c r="I71" i="8"/>
  <c r="F90" i="8"/>
  <c r="F91" i="8" s="1"/>
  <c r="H90" i="8"/>
  <c r="H91" i="8" s="1"/>
  <c r="S95" i="8"/>
  <c r="S106" i="8"/>
  <c r="S32" i="8"/>
  <c r="T32" i="8"/>
  <c r="S36" i="8"/>
  <c r="J70" i="8"/>
  <c r="L70" i="8"/>
  <c r="N26" i="8"/>
  <c r="S30" i="8"/>
  <c r="P37" i="8"/>
  <c r="S42" i="8"/>
  <c r="K39" i="8"/>
  <c r="T39" i="8" s="1"/>
  <c r="H70" i="8"/>
  <c r="S101" i="8"/>
  <c r="T106" i="8"/>
  <c r="T108" i="8"/>
  <c r="S38" i="8"/>
  <c r="T42" i="8"/>
  <c r="S44" i="8"/>
  <c r="H46" i="8"/>
  <c r="H48" i="8" s="1"/>
  <c r="H49" i="8" s="1"/>
  <c r="K46" i="8"/>
  <c r="K48" i="8" s="1"/>
  <c r="M46" i="8"/>
  <c r="M48" i="8" s="1"/>
  <c r="M49" i="8" s="1"/>
  <c r="R46" i="8"/>
  <c r="R48" i="8" s="1"/>
  <c r="R49" i="8" s="1"/>
  <c r="T57" i="8"/>
  <c r="T58" i="8"/>
  <c r="E66" i="8"/>
  <c r="E68" i="8" s="1"/>
  <c r="M66" i="8"/>
  <c r="M68" i="8" s="1"/>
  <c r="P69" i="8"/>
  <c r="P70" i="8" s="1"/>
  <c r="S71" i="8"/>
  <c r="S89" i="8"/>
  <c r="N90" i="8"/>
  <c r="N91" i="8" s="1"/>
  <c r="P90" i="8"/>
  <c r="P91" i="8" s="1"/>
  <c r="S92" i="8"/>
  <c r="N107" i="8"/>
  <c r="S108" i="8"/>
  <c r="P96" i="8"/>
  <c r="P98" i="8" s="1"/>
  <c r="K99" i="8"/>
  <c r="T101" i="8"/>
  <c r="S103" i="8"/>
  <c r="I103" i="8"/>
  <c r="U103" i="8" s="1"/>
  <c r="T26" i="8"/>
  <c r="F27" i="8"/>
  <c r="S27" i="8" s="1"/>
  <c r="H27" i="8"/>
  <c r="L27" i="8"/>
  <c r="R27" i="8"/>
  <c r="N30" i="8"/>
  <c r="N32" i="8"/>
  <c r="S26" i="8"/>
  <c r="P35" i="8"/>
  <c r="S51" i="8"/>
  <c r="T52" i="8"/>
  <c r="D60" i="8"/>
  <c r="D58" i="8" s="1"/>
  <c r="D57" i="8" s="1"/>
  <c r="I39" i="8"/>
  <c r="U39" i="8" s="1"/>
  <c r="I52" i="8"/>
  <c r="D53" i="8"/>
  <c r="D50" i="8" s="1"/>
  <c r="T103" i="8"/>
  <c r="T104" i="8"/>
  <c r="T105" i="8"/>
  <c r="I104" i="8"/>
  <c r="U104" i="8" s="1"/>
  <c r="I105" i="8"/>
  <c r="I69" i="8" l="1"/>
  <c r="U69" i="8" s="1"/>
  <c r="U71" i="8"/>
  <c r="T46" i="8"/>
  <c r="U53" i="8"/>
  <c r="I36" i="8"/>
  <c r="U36" i="8" s="1"/>
  <c r="U44" i="8"/>
  <c r="N105" i="8"/>
  <c r="N101" i="8" s="1"/>
  <c r="U105" i="8"/>
  <c r="I50" i="8"/>
  <c r="U50" i="8" s="1"/>
  <c r="U52" i="8"/>
  <c r="I57" i="8"/>
  <c r="U57" i="8" s="1"/>
  <c r="U58" i="8"/>
  <c r="I91" i="8"/>
  <c r="U60" i="8"/>
  <c r="T50" i="8"/>
  <c r="S70" i="8"/>
  <c r="S50" i="8"/>
  <c r="P48" i="8"/>
  <c r="P49" i="8" s="1"/>
  <c r="S48" i="8"/>
  <c r="S91" i="8"/>
  <c r="S69" i="8"/>
  <c r="N27" i="8"/>
  <c r="T70" i="8"/>
  <c r="T91" i="8"/>
  <c r="K66" i="8"/>
  <c r="K68" i="8" s="1"/>
  <c r="S46" i="8"/>
  <c r="K49" i="8"/>
  <c r="S49" i="8" s="1"/>
  <c r="S90" i="8"/>
  <c r="Q66" i="8"/>
  <c r="O66" i="8"/>
  <c r="O23" i="8" s="1"/>
  <c r="O25" i="8" s="1"/>
  <c r="F66" i="8"/>
  <c r="F68" i="8" s="1"/>
  <c r="R70" i="8"/>
  <c r="D99" i="8"/>
  <c r="D96" i="8" s="1"/>
  <c r="D98" i="8" s="1"/>
  <c r="D90" i="8"/>
  <c r="D91" i="8" s="1"/>
  <c r="G66" i="8"/>
  <c r="G23" i="8" s="1"/>
  <c r="G25" i="8" s="1"/>
  <c r="N66" i="8"/>
  <c r="N68" i="8" s="1"/>
  <c r="N106" i="8"/>
  <c r="L23" i="8"/>
  <c r="L25" i="8" s="1"/>
  <c r="J68" i="8"/>
  <c r="J23" i="8"/>
  <c r="J25" i="8" s="1"/>
  <c r="H66" i="8"/>
  <c r="H68" i="8" s="1"/>
  <c r="D33" i="8"/>
  <c r="D35" i="8" s="1"/>
  <c r="D37" i="8"/>
  <c r="M23" i="8"/>
  <c r="M25" i="8" s="1"/>
  <c r="N39" i="8"/>
  <c r="T90" i="8"/>
  <c r="N70" i="8"/>
  <c r="T69" i="8"/>
  <c r="P66" i="8"/>
  <c r="P23" i="8" s="1"/>
  <c r="S39" i="8"/>
  <c r="K33" i="8"/>
  <c r="K37" i="8"/>
  <c r="S37" i="8" s="1"/>
  <c r="R23" i="8"/>
  <c r="R25" i="8" s="1"/>
  <c r="E23" i="8"/>
  <c r="E25" i="8" s="1"/>
  <c r="I70" i="8"/>
  <c r="U70" i="8" s="1"/>
  <c r="S99" i="8"/>
  <c r="K96" i="8"/>
  <c r="T99" i="8"/>
  <c r="D51" i="8"/>
  <c r="D46" i="8"/>
  <c r="I46" i="8"/>
  <c r="I37" i="8"/>
  <c r="I33" i="8"/>
  <c r="T48" i="8"/>
  <c r="I101" i="8"/>
  <c r="N51" i="8"/>
  <c r="N46" i="8"/>
  <c r="U33" i="8" l="1"/>
  <c r="U37" i="8"/>
  <c r="I51" i="8"/>
  <c r="U51" i="8" s="1"/>
  <c r="I66" i="8"/>
  <c r="U90" i="8"/>
  <c r="I48" i="8"/>
  <c r="U46" i="8"/>
  <c r="I99" i="8"/>
  <c r="U101" i="8"/>
  <c r="I68" i="8"/>
  <c r="U91" i="8"/>
  <c r="K23" i="8"/>
  <c r="Q68" i="8"/>
  <c r="Q23" i="8"/>
  <c r="Q25" i="8" s="1"/>
  <c r="O68" i="8"/>
  <c r="S66" i="8"/>
  <c r="S68" i="8"/>
  <c r="G68" i="8"/>
  <c r="D66" i="8"/>
  <c r="D68" i="8" s="1"/>
  <c r="F23" i="8"/>
  <c r="F25" i="8" s="1"/>
  <c r="H23" i="8"/>
  <c r="H25" i="8" s="1"/>
  <c r="T49" i="8"/>
  <c r="T37" i="8"/>
  <c r="S33" i="8"/>
  <c r="K35" i="8"/>
  <c r="T33" i="8"/>
  <c r="N37" i="8"/>
  <c r="N33" i="8"/>
  <c r="P68" i="8"/>
  <c r="T68" i="8" s="1"/>
  <c r="P25" i="8"/>
  <c r="T66" i="8"/>
  <c r="K98" i="8"/>
  <c r="S96" i="8"/>
  <c r="T96" i="8"/>
  <c r="N48" i="8"/>
  <c r="I35" i="8"/>
  <c r="U35" i="8" s="1"/>
  <c r="N99" i="8"/>
  <c r="D48" i="8"/>
  <c r="D49" i="8" s="1"/>
  <c r="U66" i="8" l="1"/>
  <c r="U68" i="8"/>
  <c r="I96" i="8"/>
  <c r="U99" i="8"/>
  <c r="I49" i="8"/>
  <c r="U49" i="8" s="1"/>
  <c r="U48" i="8"/>
  <c r="D23" i="8"/>
  <c r="D25" i="8" s="1"/>
  <c r="T23" i="8"/>
  <c r="N35" i="8"/>
  <c r="S35" i="8"/>
  <c r="T35" i="8"/>
  <c r="S98" i="8"/>
  <c r="T98" i="8"/>
  <c r="K25" i="8"/>
  <c r="S23" i="8"/>
  <c r="N96" i="8"/>
  <c r="N49" i="8"/>
  <c r="I98" i="8" l="1"/>
  <c r="U98" i="8" s="1"/>
  <c r="U96" i="8"/>
  <c r="I23" i="8"/>
  <c r="S25" i="8"/>
  <c r="T25" i="8"/>
  <c r="N98" i="8"/>
  <c r="N23" i="8"/>
  <c r="I25" i="8" l="1"/>
  <c r="U25" i="8" s="1"/>
  <c r="U23" i="8"/>
  <c r="N25" i="8"/>
</calcChain>
</file>

<file path=xl/sharedStrings.xml><?xml version="1.0" encoding="utf-8"?>
<sst xmlns="http://schemas.openxmlformats.org/spreadsheetml/2006/main" count="161" uniqueCount="112">
  <si>
    <t>Сведения</t>
  </si>
  <si>
    <t>к годовому отчету о ходе реализации</t>
  </si>
  <si>
    <t xml:space="preserve">и оценке эффективности </t>
  </si>
  <si>
    <t>государственной программы</t>
  </si>
  <si>
    <t>Ненецкого автономного округа</t>
  </si>
  <si>
    <t>-</t>
  </si>
  <si>
    <t>всего</t>
  </si>
  <si>
    <t>Подпрограмма 2 - Развитие сети автомобильных дорог общего пользования регионального и межмуниципального значения Ненецкого автономного округа</t>
  </si>
  <si>
    <t>о результатах использования бюджетных ассигнований окружного бюджета</t>
  </si>
  <si>
    <t>и иных средств на реализацию государственной программы Ненецкого автономного округа</t>
  </si>
  <si>
    <t>за 2017 год</t>
  </si>
  <si>
    <t>тыс. рублей</t>
  </si>
  <si>
    <t>Наименовние ответственного исполнителя, соисполнителя, участника</t>
  </si>
  <si>
    <t>Срок начала реализации мероприя-тия</t>
  </si>
  <si>
    <t>Срок окончания реализации мероприя-тия</t>
  </si>
  <si>
    <t>Объем финансирования государственной программы (тыс. руб.)</t>
  </si>
  <si>
    <t xml:space="preserve">% кассового исполнения средств окружного бюджета в отчетном периоде по отношению к запланированному в отчетном периоде
</t>
  </si>
  <si>
    <t xml:space="preserve">% фактического освоения средств окружного бюджета в отчетном периоде по отношению к кассовому исполнению окружного бюджета
</t>
  </si>
  <si>
    <t xml:space="preserve">Оценка степени соответствия запланированному уровню затрат и эффективности использования средств окружного бюджета и иных источников ресурсного обеспечения (запланировано/освоено) (в соответствии с Методикой оценки эффективности реализации государственных программ Ненецкого автономного округа), в %
</t>
  </si>
  <si>
    <t>Запланировано на текущий год</t>
  </si>
  <si>
    <t>Кассовое исполнение</t>
  </si>
  <si>
    <t>Фактическое исполнение</t>
  </si>
  <si>
    <t>в том числе:</t>
  </si>
  <si>
    <t>федеральный бюджет</t>
  </si>
  <si>
    <t>окружной бюджет</t>
  </si>
  <si>
    <t>местные бюджеты</t>
  </si>
  <si>
    <t>иные источ-ники</t>
  </si>
  <si>
    <t>иные источники</t>
  </si>
  <si>
    <t>Государственная программа Ненецкого автономного округа "Развитие траснпортной системы Ненецкого автономного округа"</t>
  </si>
  <si>
    <t>всего, в том числе:</t>
  </si>
  <si>
    <t>Ответственный исполнитель  - Департамент строительства, жилищно-коммунального хозяйства, энергетики и транспорта Ненецкого автономного округа</t>
  </si>
  <si>
    <t>2035</t>
  </si>
  <si>
    <t>Отдельное мероприятие 4 – Устройство и содержание искусственного дорожного сооружения (зимника)</t>
  </si>
  <si>
    <t xml:space="preserve"> Ответственный исполнитель  - ДС и ЖКХ НАО, участник - КУ НАО "ЦСЗ" </t>
  </si>
  <si>
    <t>Устройство и содержание зимника Нарьян-Мар - Усинск</t>
  </si>
  <si>
    <t>Отдельное мероприятие 6 - Субсидия юридическим лицам, осуществляющим аэропортовую деятельность в аэропорту, находящемся на территории Ненецкого автономного округа, в целях возмещения затрат, связанных с приобретением специального подъемного устройства (амбулаторного лифта)</t>
  </si>
  <si>
    <t xml:space="preserve"> Ответственный исполнитель  - ДС и ЖКХ НАО </t>
  </si>
  <si>
    <t xml:space="preserve">Отдельное мероприятие 7 –  Субсидии государственным унитарным предприятиям НАО для финансового обеспечения затрат, связанных с выполнением работ в сфере дорожной деятельности, в целях восстановления их платежеспособности
</t>
  </si>
  <si>
    <t>Подпрограмма 1 – Развитие сети автомобильных дорог местного значения, улично-дорожной  сети и дорожных сооружений</t>
  </si>
  <si>
    <t>Участник - КУ НАО "ЦСЗ"</t>
  </si>
  <si>
    <t>Участник - МО "Городской округ "Город Нарьян-Мар"</t>
  </si>
  <si>
    <t>Участник - МО "Городское поселение "Рабочий поселок Искателей"</t>
  </si>
  <si>
    <t>Основное мероприятие 1 – Предоставление межбюджетных трансфертов бюджетам другого уровня</t>
  </si>
  <si>
    <t>Строительство мостового перехода через р. Городецкая на автомобильной дороге к полигону твердых бытовых отходов в г. Нарьян-Маре, разработка проектной документации</t>
  </si>
  <si>
    <t>2014</t>
  </si>
  <si>
    <t>2020</t>
  </si>
  <si>
    <t>Субсидии местным бюджетам на софинансирование расходных обязательств по осуществлению дорожной деятельности за счёт целевых денежных средств недропользователей в рамках исполнения Соглашений о сотрудничестве (замена 5 автопавильонов)</t>
  </si>
  <si>
    <t>Субсидии местным бюджетам на софинансирование расходных обязательств по осуществлению дорожной деятельности</t>
  </si>
  <si>
    <t>Строительство  улично-дорожной сети микрорайона Факел поселка Искателей</t>
  </si>
  <si>
    <t>2017</t>
  </si>
  <si>
    <t xml:space="preserve">Основное мероприятие 2 -  Строительство автомобильных дорог общего пользования местного значения Ненецкого автономного округа </t>
  </si>
  <si>
    <t>Автомобильная дорога по ул. Ненецкая от ул. Чернова до ул. Рыбников в г. Нарьян-Маре</t>
  </si>
  <si>
    <t>Ответственный исполнитель  - ДС и ЖКХ НАО</t>
  </si>
  <si>
    <t>Основное мероприятие 1 - Строительство автомобильных дорог, обеспечивающих круглогодичную транспортную связь Ненецкого автономного округа с соседними субъектами Российской Федерации</t>
  </si>
  <si>
    <t>Ответственный исполнитель  - ДС и ЖКХ НАО, участник - КУ НАО "ЦСЗ"</t>
  </si>
  <si>
    <t>Строительство объекта «Автомобильная дорога общего пользования регионального значения г.Нарьян-Мар -  г.Усинск на участке км. 103+639 - км. 177+468 в Ненецком автономном округе. IV-й участок км. 162+497 - км. 177+468»</t>
  </si>
  <si>
    <t>Строительство объекта «Автомобильная дорога общего пользования регионального значения г.Нарьян-Мар -  г.Усинск на участке км. 103+639 - км. 177+468 в Ненецком автономном округе. IV-й участок км. 162+497 - км. 177+468»  (строительный контроль)</t>
  </si>
  <si>
    <t>Строительство объекта «Автомобильная дорога общего пользования регионального значения г.Нарьян-Мар -  г.Усинск на участке км. 103+639 - км. 177+468 в Ненецком автономном округе. IV-й участок км. 162+497 - км. 177+468»  (авторский надзор)</t>
  </si>
  <si>
    <t>Строительство объекта "Автомобильная дорога общего пользования регионального значения г.Нарьян-Мар -  г.Усинск на участке км. 103+639 - км. 177+468 в Ненецком автономном округе. III-й участок км. 147+531 - км. 162+49"</t>
  </si>
  <si>
    <t>Основное мероприятие 2 - Строительство (реконструкция) автомобильных дорог общего пользования регионального и межмуниципального значения Ненецкого автономного округа</t>
  </si>
  <si>
    <t>Строительство автомобильной дороги Нарьян-Мар - Тельвиска с подготовкой проектной документации</t>
  </si>
  <si>
    <t>Реконструкция ул. Октябрьская в г. Нарьян-Маре</t>
  </si>
  <si>
    <t xml:space="preserve">Строительство тротуаров на автомобильной дороге по ул. Хатанзейского в г. Нарьян-Маре </t>
  </si>
  <si>
    <t>Реконструкция участка магистральной дороги ул. Монтажников - ул. Угольная – ул. Юбилейная с участком до ул. Губкина в п. Искателей</t>
  </si>
  <si>
    <t xml:space="preserve">Реконструкция участка автомобильной дороги г. Нарьян-Мар-п. Красное км.39+64-км.41+148 </t>
  </si>
  <si>
    <t>Реконструкция автомобильной дороги г. Нарьян-Мар – п. Искателей</t>
  </si>
  <si>
    <t>Реконструкция автомобильной дороги ул. Ленина на участке 60 лет СССР до ул. Рыбников</t>
  </si>
  <si>
    <t>Подпрограмма 3 «Улучшение эксплуатационного состояния автомобильных дорог общего пользования регионального и межмуниципального значения Ненецкого автономного округа»</t>
  </si>
  <si>
    <t>Основное мероприятие 1 - Комплекс работ по поддержанию надлежащего технического состояния автомобильных дорог общего пользования регионального и межмуниципального значения Ненецкого автономного округа, оценке их технического состояния, а также по организации и обеспечению безопасности дорожного движения</t>
  </si>
  <si>
    <t>Содержание автомобильных дорог общего пользования регионального и межмуниципального значения Ненецкого автономного округа</t>
  </si>
  <si>
    <t>Содержание автомобильных дорог общего пользования регионального и межмуниципального значения Ненецкого автономного округа, в части содержания автомобильных дорог г. Нарьян-Мар - п. Искателей, г. Нарьян-Мар - п. Красное, г. Нарьян-Мар - г. Усинск на участке г. Нарьян-Мар - Лая-Вож, автомобильных дорог на территории г. Нарьян-Мар и п. Искателей</t>
  </si>
  <si>
    <t>Содержание автомобильных дорог с. Нижняя Пеша - д. Верхняя Пеша и д. Верхняя Пеша - д. Волоковая</t>
  </si>
  <si>
    <t>Реализация проектов организации дорожного движения на автомобильной дороге г. Нарьян-Мар - г. Усинск на участке г. Нарьян-Мар - Лая-Вож и г. Нарьян-Мар - п. Красное (Кредиторская задолженность 2016 года)</t>
  </si>
  <si>
    <t>Диагностика автомобильных дорог общего пользования регионального и межмуниципального значения Ненецкого автономного округа</t>
  </si>
  <si>
    <t>План обеспечения транспортной безопасности объектов транспортной инфраструктуры на автомобильных дорогах общего пользования регионального и межмуниципального значения</t>
  </si>
  <si>
    <t>Устройство светофорных объектов на автомобильных дорогах общего пользования регионального и межмуниципального значения Ненецкого автономного округа, разработка проектной документации</t>
  </si>
  <si>
    <t>Установка светофорных объектов на автомобильных дорогах общего пользования регионального и межмуниципального значения ,установка светофорных объектов на пересечении ул. Выучейского- ул. Тыко Вылка,  на пересечении ул. Выучейского -ул.Ненецкая, на пересечении ул. Заводская - ул. Юбилейная.</t>
  </si>
  <si>
    <t>Межевание территорий земельных участков, техническая инвентаризация автомобильных дорог общего пользования регионального и межмуниципального значения Ненецкого автономного округа</t>
  </si>
  <si>
    <t>Содержание электролиний наружного освещения, расположенных на автомобильных дорогах общего пользования регионального и межмуниципального значения Ненецкого автономного округа г. Нарьян-Мар – п. Искателей, по ул. Выучейского, ул. Ленина, ул. Хатанзейского, ул. Первомайская, ул. Октябрьская.</t>
  </si>
  <si>
    <t>Диагностика мостовых сооружений, находящихся в неудовлетворительном состоянии</t>
  </si>
  <si>
    <t>Установка технических средств организации дорожного движения на аварийно-опасном участке автомобильной дороги г. Нарьян-Мар – п. Искателей, км 4+300</t>
  </si>
  <si>
    <t>Оказание услуг по энергосбережению электролиний наружного освещения, расположенных на автомобильных дорогах общего пользования регионального и межмуниципального значения Ненецкого автономного округа г. Нарьян-Мар – п. Искателей, по ул. Выучейского, ул. Ленина, ул. Хатанзейского, ул. Первомайская, ул. Октябрьская</t>
  </si>
  <si>
    <t>Оборудование тротуаров и пешеходных переходов для слабовидящих групп населения элементами обустройства</t>
  </si>
  <si>
    <t>Работы по созданию доступной среды для людей с ограниченными возможностями здоровья на автобусных остановках</t>
  </si>
  <si>
    <t>Модернизация светофорного объекта на пересечении ул.Ленина - ул. Выучейского</t>
  </si>
  <si>
    <t>Установка табло вызова на пешеходном переходе в районе здания прокуратуры Ненецкого автономного округа</t>
  </si>
  <si>
    <t>Межевые планы</t>
  </si>
  <si>
    <t>Содержание автомобильных дорог общего пользования регионального и межмуниципального значения Ненецкого автономного округа за счёт целевых денежных средств недропользователей в рамках исполнения Соглашений о сотрудничестве</t>
  </si>
  <si>
    <t>Основное мероприятие 2 - Комплекс работ по замене и (или) восстановлению конструктивных элементов автомобильных дорог общего пользования регионального и межмуниципального значения Ненецкого автономного округа, дорожных сооружений и (или) их частей, а также по восстановлению транспортно-эксплуатационных характеристик автомобильных дорог общего пользования регионального и межмуниципального значения Ненецкого автономного округа</t>
  </si>
  <si>
    <t>Ремонт автомобильных дорог общего пользования регионального и межмуниципального значения Ненецкого автономного округа</t>
  </si>
  <si>
    <t>Ремонт автомобильной дороги г. Нарьян-Мар – г. Усинск на участке г. Нарьян-Мар – Лая-Вож (кредиторская задолженность 2016 года)</t>
  </si>
  <si>
    <t>Ремонт автомобильной дороги Нарьян-Мар – Красное</t>
  </si>
  <si>
    <t>Капитальный ремонт автомобильных дорог общего пользования регионального и межмуниципального значения Ненецкого автономного округа</t>
  </si>
  <si>
    <t>Подпрограмма 4 "Обеспечение доступности перевозки пассажиров и багажа воздушным, автомобильным и водным транспортом"</t>
  </si>
  <si>
    <t>Основное мероприятие 1 - Государственная поддержка пассажирских авиаперевозок</t>
  </si>
  <si>
    <t>Субсидии для частичной компенсации недополученных доходов, возникающих в связи с оказанием услуг по перевозке пассажиров и багажа воздушным транспортом по регулируемым и специальным тарифам в межмуниципальном сообщении на территории Ненецкого автономного округа</t>
  </si>
  <si>
    <t xml:space="preserve">Субсидии для частичной компенсации недополученных доходов, возникающихв связи с оказанием услуг по перевозке пассажиров и багажа воздушным транспортом по регулируемым и (или) специальным тарифам в межрегиональном сообщении </t>
  </si>
  <si>
    <t xml:space="preserve">Субсидии аэропортам, расположенным  в районах Крайнего Севера и  приравненных к ним местностях </t>
  </si>
  <si>
    <t>Обеспечение доступности воздушных перевозок пассажиров в г .Усинск,  г. Архангельск, п. Амдерма и в обратном направлении</t>
  </si>
  <si>
    <t>Обеспечение доступности воздушных перевозок пассажиров из Ненецкого автономного округа в города Сыктывкар, Киров  и в обратном направлении</t>
  </si>
  <si>
    <t>Обеспечение доступности воздушных перевозок пассажиров из Ненецкого автономного округа в г. Архангельск аэропорт «Васьково» и в обратном направлении</t>
  </si>
  <si>
    <t>Основное мероприятие 2 - Государственная поддержка пассажирских перевозок водным транспортом</t>
  </si>
  <si>
    <t>Субсидии для частичной компенсации недополученных доходов, возникающих в связи с оказанием услуг по пассажирским перевозкам водным транспортом на территории Ненецкого автономного округа по регулируемым и специальным тарифам</t>
  </si>
  <si>
    <t>Основное мероприятие 3 - Государственная поддержка пассажирских перевозок общественным автомобильным транспортом</t>
  </si>
  <si>
    <t>Субсидии для частичной компенсации недополученных доходов, возникающих в связи с оказанием услуг по пассажирским перевозкам автомобильным транспортом в пригородном и межмуниципальном сообщении по регулируемым тарифам</t>
  </si>
  <si>
    <t>"Развитие транспортной системы Ненецкого автономного округа"</t>
  </si>
  <si>
    <t>"Развитие транспортной системы</t>
  </si>
  <si>
    <t>Ненецкого автономного округа"</t>
  </si>
  <si>
    <r>
      <t xml:space="preserve">Ответственный исполнитель  </t>
    </r>
    <r>
      <rPr>
        <u/>
        <sz val="9"/>
        <rFont val="Times New Roman"/>
        <family val="1"/>
        <charset val="204"/>
      </rPr>
      <t>Департамент строительства, жилищно-коммунального хозяйства, энергетики и транспорта Ненецкого автономного округа</t>
    </r>
  </si>
  <si>
    <t>Строительство объекта «Автомобильная дорога общего пользования регионального значения г.Нарьян-Мар -  г.Усинск на участке км. 103+639 - км. 177+468 в Ненецком автономном округе. IV-й участок км. 162+497 - км. 177+468» (возмещение ущерба, межевание)</t>
  </si>
  <si>
    <t>2018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</si>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</sst>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0.0%"/>
    <numFmt numFmtId="170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u/>
      <sz val="9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6FA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 applyFill="1"/>
    <xf numFmtId="166" fontId="5" fillId="0" borderId="0" xfId="1" applyNumberFormat="1" applyFont="1" applyFill="1"/>
    <xf numFmtId="166" fontId="6" fillId="0" borderId="0" xfId="1" applyNumberFormat="1" applyFont="1" applyFill="1"/>
    <xf numFmtId="0" fontId="7" fillId="0" borderId="1" xfId="0" applyFont="1" applyFill="1" applyBorder="1" applyAlignment="1">
      <alignment horizontal="justify" vertical="center" wrapText="1"/>
    </xf>
    <xf numFmtId="166" fontId="7" fillId="0" borderId="1" xfId="1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5" fillId="2" borderId="0" xfId="0" applyFont="1" applyFill="1"/>
    <xf numFmtId="166" fontId="8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justify" vertical="center" wrapText="1"/>
    </xf>
    <xf numFmtId="166" fontId="4" fillId="0" borderId="0" xfId="1" applyNumberFormat="1" applyFont="1" applyFill="1"/>
    <xf numFmtId="0" fontId="9" fillId="0" borderId="0" xfId="0" applyFont="1" applyFill="1"/>
    <xf numFmtId="166" fontId="9" fillId="0" borderId="0" xfId="1" applyNumberFormat="1" applyFont="1" applyFill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>
      <alignment horizontal="center" vertical="center" wrapText="1"/>
    </xf>
    <xf numFmtId="166" fontId="1" fillId="0" borderId="0" xfId="1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 vertical="center"/>
    </xf>
    <xf numFmtId="166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8" fontId="8" fillId="0" borderId="1" xfId="4" applyNumberFormat="1" applyFont="1" applyFill="1" applyBorder="1" applyAlignment="1">
      <alignment horizontal="center" vertical="center" wrapText="1"/>
    </xf>
    <xf numFmtId="168" fontId="8" fillId="0" borderId="1" xfId="4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justify" vertical="center" wrapText="1"/>
    </xf>
    <xf numFmtId="166" fontId="7" fillId="4" borderId="1" xfId="1" applyNumberFormat="1" applyFont="1" applyFill="1" applyBorder="1" applyAlignment="1">
      <alignment horizontal="left" vertical="center"/>
    </xf>
    <xf numFmtId="170" fontId="7" fillId="0" borderId="1" xfId="0" applyNumberFormat="1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left" vertical="center"/>
    </xf>
    <xf numFmtId="166" fontId="8" fillId="4" borderId="1" xfId="1" applyNumberFormat="1" applyFont="1" applyFill="1" applyBorder="1" applyAlignment="1">
      <alignment horizontal="center" vertical="center"/>
    </xf>
    <xf numFmtId="166" fontId="7" fillId="4" borderId="1" xfId="1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 applyProtection="1">
      <alignment horizontal="left" vertical="center"/>
      <protection hidden="1"/>
    </xf>
    <xf numFmtId="166" fontId="7" fillId="3" borderId="1" xfId="1" applyNumberFormat="1" applyFont="1" applyFill="1" applyBorder="1" applyAlignment="1">
      <alignment horizontal="left" vertical="center" wrapText="1"/>
    </xf>
    <xf numFmtId="166" fontId="7" fillId="3" borderId="1" xfId="1" applyNumberFormat="1" applyFont="1" applyFill="1" applyBorder="1" applyAlignment="1" applyProtection="1">
      <alignment horizontal="left" vertical="center"/>
      <protection hidden="1"/>
    </xf>
    <xf numFmtId="168" fontId="7" fillId="0" borderId="1" xfId="4" applyNumberFormat="1" applyFont="1" applyFill="1" applyBorder="1" applyAlignment="1">
      <alignment horizontal="center" vertical="center" wrapText="1"/>
    </xf>
    <xf numFmtId="168" fontId="7" fillId="0" borderId="1" xfId="4" applyNumberFormat="1" applyFont="1" applyFill="1" applyBorder="1" applyAlignment="1">
      <alignment horizontal="center" vertical="center"/>
    </xf>
    <xf numFmtId="168" fontId="7" fillId="3" borderId="1" xfId="4" applyNumberFormat="1" applyFont="1" applyFill="1" applyBorder="1" applyAlignment="1">
      <alignment horizontal="center" vertical="center" wrapText="1"/>
    </xf>
    <xf numFmtId="168" fontId="7" fillId="3" borderId="1" xfId="4" applyNumberFormat="1" applyFont="1" applyFill="1" applyBorder="1" applyAlignment="1">
      <alignment horizontal="center" vertical="center"/>
    </xf>
    <xf numFmtId="166" fontId="7" fillId="0" borderId="2" xfId="1" applyNumberFormat="1" applyFont="1" applyFill="1" applyBorder="1" applyAlignment="1">
      <alignment horizontal="left" vertical="center"/>
    </xf>
    <xf numFmtId="168" fontId="7" fillId="4" borderId="1" xfId="4" applyNumberFormat="1" applyFont="1" applyFill="1" applyBorder="1" applyAlignment="1">
      <alignment horizontal="center" vertical="center" wrapText="1"/>
    </xf>
    <xf numFmtId="168" fontId="7" fillId="4" borderId="1" xfId="4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166" fontId="7" fillId="5" borderId="1" xfId="1" applyNumberFormat="1" applyFont="1" applyFill="1" applyBorder="1" applyAlignment="1">
      <alignment horizontal="left" vertical="center"/>
    </xf>
    <xf numFmtId="168" fontId="7" fillId="5" borderId="1" xfId="4" applyNumberFormat="1" applyFont="1" applyFill="1" applyBorder="1" applyAlignment="1">
      <alignment horizontal="center" vertical="center" wrapText="1"/>
    </xf>
    <xf numFmtId="168" fontId="7" fillId="5" borderId="1" xfId="4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justify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166" fontId="7" fillId="5" borderId="1" xfId="1" applyNumberFormat="1" applyFont="1" applyFill="1" applyBorder="1" applyAlignment="1">
      <alignment horizontal="left" vertical="center" wrapText="1"/>
    </xf>
    <xf numFmtId="170" fontId="8" fillId="5" borderId="1" xfId="0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166" fontId="7" fillId="6" borderId="1" xfId="1" applyNumberFormat="1" applyFont="1" applyFill="1" applyBorder="1" applyAlignment="1">
      <alignment horizontal="left" vertical="center"/>
    </xf>
    <xf numFmtId="168" fontId="7" fillId="6" borderId="1" xfId="4" applyNumberFormat="1" applyFont="1" applyFill="1" applyBorder="1" applyAlignment="1">
      <alignment horizontal="center" vertical="center" wrapText="1"/>
    </xf>
    <xf numFmtId="168" fontId="7" fillId="6" borderId="1" xfId="4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left" vertical="center" wrapText="1"/>
    </xf>
    <xf numFmtId="166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/>
    <xf numFmtId="166" fontId="8" fillId="7" borderId="1" xfId="1" applyNumberFormat="1" applyFont="1" applyFill="1" applyBorder="1" applyAlignment="1">
      <alignment horizontal="left" vertical="center" wrapText="1"/>
    </xf>
    <xf numFmtId="49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left" vertical="center"/>
    </xf>
    <xf numFmtId="168" fontId="8" fillId="7" borderId="1" xfId="4" applyNumberFormat="1" applyFont="1" applyFill="1" applyBorder="1" applyAlignment="1">
      <alignment horizontal="center" vertical="center" wrapText="1"/>
    </xf>
    <xf numFmtId="168" fontId="8" fillId="7" borderId="1" xfId="4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66" fontId="14" fillId="0" borderId="0" xfId="1" applyNumberFormat="1" applyFont="1" applyFill="1" applyAlignment="1">
      <alignment horizontal="right"/>
    </xf>
    <xf numFmtId="167" fontId="8" fillId="0" borderId="1" xfId="1" applyNumberFormat="1" applyFont="1" applyFill="1" applyBorder="1" applyAlignment="1">
      <alignment horizontal="center" vertical="center"/>
    </xf>
    <xf numFmtId="167" fontId="8" fillId="4" borderId="6" xfId="1" applyNumberFormat="1" applyFont="1" applyFill="1" applyBorder="1" applyAlignment="1">
      <alignment horizontal="center" vertical="center"/>
    </xf>
    <xf numFmtId="167" fontId="8" fillId="4" borderId="2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8" fontId="8" fillId="3" borderId="1" xfId="4" applyNumberFormat="1" applyFont="1" applyFill="1" applyBorder="1" applyAlignment="1">
      <alignment horizontal="center" vertical="center"/>
    </xf>
    <xf numFmtId="168" fontId="8" fillId="4" borderId="1" xfId="4" applyNumberFormat="1" applyFont="1" applyFill="1" applyBorder="1" applyAlignment="1">
      <alignment horizontal="center" vertical="center"/>
    </xf>
    <xf numFmtId="168" fontId="8" fillId="5" borderId="1" xfId="4" applyNumberFormat="1" applyFont="1" applyFill="1" applyBorder="1" applyAlignment="1">
      <alignment horizontal="center" vertical="center"/>
    </xf>
    <xf numFmtId="168" fontId="8" fillId="6" borderId="1" xfId="4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 wrapText="1"/>
    </xf>
    <xf numFmtId="166" fontId="7" fillId="0" borderId="3" xfId="1" applyNumberFormat="1" applyFont="1" applyFill="1" applyBorder="1" applyAlignment="1">
      <alignment horizontal="center" vertical="center"/>
    </xf>
    <xf numFmtId="166" fontId="7" fillId="0" borderId="4" xfId="1" applyNumberFormat="1" applyFont="1" applyFill="1" applyBorder="1" applyAlignment="1">
      <alignment horizontal="center" vertical="center"/>
    </xf>
    <xf numFmtId="166" fontId="7" fillId="0" borderId="5" xfId="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</cellXfs>
  <cellStyles count="12">
    <cellStyle name="Обычный" xfId="0" builtinId="0"/>
    <cellStyle name="Обычный 2" xfId="2"/>
    <cellStyle name="Обычный 3" xfId="5"/>
    <cellStyle name="Процентный" xfId="4" builtinId="5"/>
    <cellStyle name="Процентный 2" xfId="6"/>
    <cellStyle name="Процентный 2 2" xfId="9"/>
    <cellStyle name="Процентный 3" xfId="7"/>
    <cellStyle name="Процентный 3 2" xfId="10"/>
    <cellStyle name="Финансовый" xfId="1" builtinId="3"/>
    <cellStyle name="Финансовый 2" xfId="3"/>
    <cellStyle name="Финансовый 2 2" xfId="11"/>
    <cellStyle name="Финансовый 2 3" xfId="8"/>
  </cellStyles>
  <dxfs count="0"/>
  <tableStyles count="0" defaultTableStyle="TableStyleMedium9" defaultPivotStyle="PivotStyleLight16"/>
  <colors>
    <mruColors>
      <color rgb="FFE6FA2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0"/>
  <sheetViews>
    <sheetView tabSelected="1" view="pageBreakPreview" topLeftCell="A88" zoomScale="60" zoomScaleNormal="70" workbookViewId="0">
      <selection activeCell="Z55" sqref="Z55"/>
    </sheetView>
  </sheetViews>
  <sheetFormatPr defaultColWidth="9.140625" defaultRowHeight="12.75" x14ac:dyDescent="0.2"/>
  <cols>
    <col min="1" max="1" width="74.85546875" style="1" customWidth="1"/>
    <col min="2" max="2" width="8.85546875" style="1" customWidth="1"/>
    <col min="3" max="3" width="8.5703125" style="1" customWidth="1"/>
    <col min="4" max="4" width="13" style="2" customWidth="1"/>
    <col min="5" max="5" width="11.28515625" style="2" customWidth="1"/>
    <col min="6" max="6" width="12.7109375" style="2" customWidth="1"/>
    <col min="7" max="7" width="9.7109375" style="2" customWidth="1"/>
    <col min="8" max="8" width="10.85546875" style="2" customWidth="1"/>
    <col min="9" max="9" width="12.7109375" style="2" customWidth="1"/>
    <col min="10" max="10" width="12" style="2" customWidth="1"/>
    <col min="11" max="11" width="12.85546875" style="2" customWidth="1"/>
    <col min="12" max="12" width="9" style="2" customWidth="1"/>
    <col min="13" max="13" width="10" style="2" customWidth="1"/>
    <col min="14" max="14" width="12.5703125" style="2" customWidth="1"/>
    <col min="15" max="15" width="11.7109375" style="2" customWidth="1"/>
    <col min="16" max="16" width="13.7109375" style="2" customWidth="1"/>
    <col min="17" max="17" width="9.85546875" style="2" customWidth="1"/>
    <col min="18" max="18" width="10.42578125" style="2" customWidth="1"/>
    <col min="19" max="19" width="14.5703125" style="1" customWidth="1"/>
    <col min="20" max="20" width="16.7109375" style="1" customWidth="1"/>
    <col min="21" max="21" width="33.140625" style="1" customWidth="1"/>
    <col min="22" max="16384" width="9.140625" style="1"/>
  </cols>
  <sheetData>
    <row r="1" spans="1:21" ht="12" customHeight="1" x14ac:dyDescent="0.3">
      <c r="A1" s="12"/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82"/>
      <c r="Q1" s="98" t="s">
        <v>111</v>
      </c>
      <c r="R1" s="98"/>
      <c r="S1" s="98"/>
      <c r="T1" s="98"/>
      <c r="U1" s="98"/>
    </row>
    <row r="2" spans="1:21" ht="18" customHeight="1" x14ac:dyDescent="0.3">
      <c r="A2" s="12"/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82"/>
      <c r="Q2" s="98" t="s">
        <v>1</v>
      </c>
      <c r="R2" s="98"/>
      <c r="S2" s="98"/>
      <c r="T2" s="98"/>
      <c r="U2" s="98"/>
    </row>
    <row r="3" spans="1:21" ht="17.25" x14ac:dyDescent="0.3">
      <c r="A3" s="12"/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2"/>
      <c r="Q3" s="98" t="s">
        <v>2</v>
      </c>
      <c r="R3" s="98"/>
      <c r="S3" s="98"/>
      <c r="T3" s="98"/>
      <c r="U3" s="98"/>
    </row>
    <row r="4" spans="1:21" ht="17.25" x14ac:dyDescent="0.3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82"/>
      <c r="Q4" s="98" t="s">
        <v>3</v>
      </c>
      <c r="R4" s="98"/>
      <c r="S4" s="98"/>
      <c r="T4" s="98"/>
      <c r="U4" s="98"/>
    </row>
    <row r="5" spans="1:21" ht="12" customHeight="1" x14ac:dyDescent="0.3">
      <c r="A5" s="12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82"/>
      <c r="Q5" s="98" t="s">
        <v>4</v>
      </c>
      <c r="R5" s="98"/>
      <c r="S5" s="98"/>
      <c r="T5" s="98"/>
      <c r="U5" s="98"/>
    </row>
    <row r="6" spans="1:21" ht="17.25" customHeight="1" x14ac:dyDescent="0.2">
      <c r="A6" s="12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98" t="s">
        <v>106</v>
      </c>
      <c r="Q6" s="98"/>
      <c r="R6" s="98"/>
      <c r="S6" s="98"/>
      <c r="T6" s="98"/>
      <c r="U6" s="98"/>
    </row>
    <row r="7" spans="1:21" ht="17.25" customHeight="1" x14ac:dyDescent="0.2">
      <c r="A7" s="12"/>
      <c r="B7" s="12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98" t="s">
        <v>107</v>
      </c>
      <c r="Q7" s="98"/>
      <c r="R7" s="98"/>
      <c r="S7" s="98"/>
      <c r="T7" s="98"/>
      <c r="U7" s="98"/>
    </row>
    <row r="8" spans="1:21" ht="27" customHeight="1" x14ac:dyDescent="0.2">
      <c r="A8" s="14"/>
      <c r="B8" s="15"/>
      <c r="C8" s="15"/>
      <c r="D8" s="16"/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99"/>
      <c r="Q8" s="99"/>
      <c r="R8" s="99"/>
      <c r="S8" s="99"/>
      <c r="T8" s="99"/>
      <c r="U8" s="99"/>
    </row>
    <row r="9" spans="1:21" ht="13.5" customHeight="1" x14ac:dyDescent="0.2">
      <c r="A9" s="14"/>
      <c r="B9" s="15"/>
      <c r="C9" s="15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8"/>
      <c r="Q9" s="18"/>
      <c r="R9" s="18"/>
      <c r="S9" s="19"/>
      <c r="T9" s="19"/>
      <c r="U9" s="12"/>
    </row>
    <row r="10" spans="1:21" ht="12.75" customHeight="1" x14ac:dyDescent="0.2">
      <c r="A10" s="97" t="s">
        <v>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</row>
    <row r="11" spans="1:21" ht="13.5" customHeight="1" x14ac:dyDescent="0.2">
      <c r="A11" s="97" t="s">
        <v>8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1" ht="12.75" customHeight="1" x14ac:dyDescent="0.2">
      <c r="A12" s="97" t="s">
        <v>9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1" ht="15.75" customHeight="1" x14ac:dyDescent="0.2">
      <c r="A13" s="97" t="s">
        <v>105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 ht="12" customHeight="1" x14ac:dyDescent="0.2">
      <c r="A14" s="97" t="s">
        <v>10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</row>
    <row r="15" spans="1:21" ht="12" customHeight="1" x14ac:dyDescent="0.2">
      <c r="A15" s="77"/>
      <c r="B15" s="77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  <c r="Q15" s="79"/>
      <c r="R15" s="79"/>
      <c r="S15" s="80"/>
      <c r="T15" s="80"/>
      <c r="U15" s="81"/>
    </row>
    <row r="16" spans="1:21" x14ac:dyDescent="0.2">
      <c r="A16" s="100" t="s">
        <v>108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20"/>
    </row>
    <row r="17" spans="1:21" ht="13.5" customHeight="1" x14ac:dyDescent="0.2">
      <c r="A17" s="21"/>
      <c r="B17" s="21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1"/>
      <c r="T17" s="20"/>
      <c r="U17" s="23" t="s">
        <v>11</v>
      </c>
    </row>
    <row r="18" spans="1:21" ht="15" customHeight="1" x14ac:dyDescent="0.2">
      <c r="A18" s="91" t="s">
        <v>12</v>
      </c>
      <c r="B18" s="91" t="s">
        <v>13</v>
      </c>
      <c r="C18" s="91" t="s">
        <v>14</v>
      </c>
      <c r="D18" s="94" t="s">
        <v>15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6"/>
      <c r="S18" s="91" t="s">
        <v>16</v>
      </c>
      <c r="T18" s="91" t="s">
        <v>17</v>
      </c>
      <c r="U18" s="91" t="s">
        <v>18</v>
      </c>
    </row>
    <row r="19" spans="1:21" ht="12.75" customHeight="1" x14ac:dyDescent="0.2">
      <c r="A19" s="91"/>
      <c r="B19" s="91"/>
      <c r="C19" s="91"/>
      <c r="D19" s="92" t="s">
        <v>19</v>
      </c>
      <c r="E19" s="92"/>
      <c r="F19" s="92"/>
      <c r="G19" s="92"/>
      <c r="H19" s="92"/>
      <c r="I19" s="92" t="s">
        <v>20</v>
      </c>
      <c r="J19" s="92"/>
      <c r="K19" s="92"/>
      <c r="L19" s="92"/>
      <c r="M19" s="92"/>
      <c r="N19" s="92" t="s">
        <v>21</v>
      </c>
      <c r="O19" s="92"/>
      <c r="P19" s="92"/>
      <c r="Q19" s="92"/>
      <c r="R19" s="92"/>
      <c r="S19" s="91"/>
      <c r="T19" s="91"/>
      <c r="U19" s="91"/>
    </row>
    <row r="20" spans="1:21" x14ac:dyDescent="0.2">
      <c r="A20" s="91"/>
      <c r="B20" s="91"/>
      <c r="C20" s="91"/>
      <c r="D20" s="93" t="s">
        <v>6</v>
      </c>
      <c r="E20" s="92" t="s">
        <v>22</v>
      </c>
      <c r="F20" s="92"/>
      <c r="G20" s="92"/>
      <c r="H20" s="92"/>
      <c r="I20" s="93" t="s">
        <v>6</v>
      </c>
      <c r="J20" s="92" t="s">
        <v>22</v>
      </c>
      <c r="K20" s="92"/>
      <c r="L20" s="92"/>
      <c r="M20" s="92"/>
      <c r="N20" s="93" t="s">
        <v>6</v>
      </c>
      <c r="O20" s="92" t="s">
        <v>22</v>
      </c>
      <c r="P20" s="92"/>
      <c r="Q20" s="92"/>
      <c r="R20" s="92"/>
      <c r="S20" s="91"/>
      <c r="T20" s="91"/>
      <c r="U20" s="91"/>
    </row>
    <row r="21" spans="1:21" ht="79.5" customHeight="1" x14ac:dyDescent="0.2">
      <c r="A21" s="91"/>
      <c r="B21" s="91"/>
      <c r="C21" s="91"/>
      <c r="D21" s="93"/>
      <c r="E21" s="24" t="s">
        <v>23</v>
      </c>
      <c r="F21" s="24" t="s">
        <v>24</v>
      </c>
      <c r="G21" s="24" t="s">
        <v>25</v>
      </c>
      <c r="H21" s="24" t="s">
        <v>26</v>
      </c>
      <c r="I21" s="93"/>
      <c r="J21" s="24" t="s">
        <v>23</v>
      </c>
      <c r="K21" s="24" t="s">
        <v>24</v>
      </c>
      <c r="L21" s="24" t="s">
        <v>25</v>
      </c>
      <c r="M21" s="24" t="s">
        <v>26</v>
      </c>
      <c r="N21" s="93"/>
      <c r="O21" s="24" t="s">
        <v>23</v>
      </c>
      <c r="P21" s="24" t="s">
        <v>24</v>
      </c>
      <c r="Q21" s="24" t="s">
        <v>25</v>
      </c>
      <c r="R21" s="24" t="s">
        <v>27</v>
      </c>
      <c r="S21" s="91"/>
      <c r="T21" s="91"/>
      <c r="U21" s="91"/>
    </row>
    <row r="22" spans="1:21" x14ac:dyDescent="0.2">
      <c r="A22" s="25">
        <v>1</v>
      </c>
      <c r="B22" s="25">
        <v>2</v>
      </c>
      <c r="C22" s="25">
        <v>3</v>
      </c>
      <c r="D22" s="25">
        <v>4</v>
      </c>
      <c r="E22" s="25">
        <v>5</v>
      </c>
      <c r="F22" s="25">
        <v>6</v>
      </c>
      <c r="G22" s="25">
        <v>7</v>
      </c>
      <c r="H22" s="25">
        <v>8</v>
      </c>
      <c r="I22" s="25">
        <v>9</v>
      </c>
      <c r="J22" s="25">
        <v>10</v>
      </c>
      <c r="K22" s="25">
        <v>11</v>
      </c>
      <c r="L22" s="25">
        <v>12</v>
      </c>
      <c r="M22" s="25">
        <v>13</v>
      </c>
      <c r="N22" s="25">
        <v>14</v>
      </c>
      <c r="O22" s="25">
        <v>15</v>
      </c>
      <c r="P22" s="25">
        <v>16</v>
      </c>
      <c r="Q22" s="25">
        <v>17</v>
      </c>
      <c r="R22" s="25">
        <v>18</v>
      </c>
      <c r="S22" s="25">
        <v>19</v>
      </c>
      <c r="T22" s="25">
        <v>20</v>
      </c>
      <c r="U22" s="25">
        <v>21</v>
      </c>
    </row>
    <row r="23" spans="1:21" s="3" customFormat="1" ht="24" x14ac:dyDescent="0.2">
      <c r="A23" s="72" t="s">
        <v>28</v>
      </c>
      <c r="B23" s="73">
        <v>2014</v>
      </c>
      <c r="C23" s="73">
        <v>2035</v>
      </c>
      <c r="D23" s="74">
        <f t="shared" ref="D23:R23" si="0">D26+D29+D31+D33+D46+D66+D96</f>
        <v>1818692.3</v>
      </c>
      <c r="E23" s="74">
        <f t="shared" si="0"/>
        <v>706834.6</v>
      </c>
      <c r="F23" s="74">
        <f t="shared" si="0"/>
        <v>1818216.7</v>
      </c>
      <c r="G23" s="74">
        <f t="shared" si="0"/>
        <v>475.6</v>
      </c>
      <c r="H23" s="74">
        <f t="shared" si="0"/>
        <v>0</v>
      </c>
      <c r="I23" s="74">
        <f t="shared" si="0"/>
        <v>1649487</v>
      </c>
      <c r="J23" s="74">
        <f t="shared" si="0"/>
        <v>705085.3</v>
      </c>
      <c r="K23" s="74">
        <f t="shared" si="0"/>
        <v>1649172.5</v>
      </c>
      <c r="L23" s="74">
        <f t="shared" si="0"/>
        <v>314.5</v>
      </c>
      <c r="M23" s="74">
        <f t="shared" si="0"/>
        <v>0</v>
      </c>
      <c r="N23" s="74">
        <f t="shared" si="0"/>
        <v>1671057.6</v>
      </c>
      <c r="O23" s="74">
        <f t="shared" si="0"/>
        <v>757359.1</v>
      </c>
      <c r="P23" s="74">
        <f t="shared" si="0"/>
        <v>1670752.2</v>
      </c>
      <c r="Q23" s="74">
        <f t="shared" si="0"/>
        <v>305.39999999999998</v>
      </c>
      <c r="R23" s="74">
        <f t="shared" si="0"/>
        <v>0</v>
      </c>
      <c r="S23" s="75">
        <f>K23/F23</f>
        <v>0.90700000000000003</v>
      </c>
      <c r="T23" s="76">
        <f>P23/K23</f>
        <v>1.0129999999999999</v>
      </c>
      <c r="U23" s="76">
        <f>I23/D23</f>
        <v>0.90700000000000003</v>
      </c>
    </row>
    <row r="24" spans="1:21" x14ac:dyDescent="0.2">
      <c r="A24" s="26" t="s">
        <v>29</v>
      </c>
      <c r="B24" s="25"/>
      <c r="C24" s="25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27"/>
      <c r="T24" s="28"/>
      <c r="U24" s="28"/>
    </row>
    <row r="25" spans="1:21" ht="24" x14ac:dyDescent="0.2">
      <c r="A25" s="26" t="s">
        <v>30</v>
      </c>
      <c r="B25" s="29">
        <v>2014</v>
      </c>
      <c r="C25" s="29" t="s">
        <v>31</v>
      </c>
      <c r="D25" s="9">
        <f>D23</f>
        <v>1818692.3</v>
      </c>
      <c r="E25" s="9">
        <f t="shared" ref="E25:R25" si="1">E23</f>
        <v>706834.6</v>
      </c>
      <c r="F25" s="9">
        <f t="shared" si="1"/>
        <v>1818216.7</v>
      </c>
      <c r="G25" s="9">
        <f t="shared" si="1"/>
        <v>475.6</v>
      </c>
      <c r="H25" s="9">
        <f t="shared" si="1"/>
        <v>0</v>
      </c>
      <c r="I25" s="9">
        <f t="shared" si="1"/>
        <v>1649487</v>
      </c>
      <c r="J25" s="9">
        <f t="shared" si="1"/>
        <v>705085.3</v>
      </c>
      <c r="K25" s="9">
        <f t="shared" si="1"/>
        <v>1649172.5</v>
      </c>
      <c r="L25" s="9">
        <f t="shared" si="1"/>
        <v>314.5</v>
      </c>
      <c r="M25" s="9">
        <f t="shared" si="1"/>
        <v>0</v>
      </c>
      <c r="N25" s="9">
        <f t="shared" si="1"/>
        <v>1671057.6</v>
      </c>
      <c r="O25" s="9">
        <f t="shared" si="1"/>
        <v>757359.1</v>
      </c>
      <c r="P25" s="9">
        <f t="shared" si="1"/>
        <v>1670752.2</v>
      </c>
      <c r="Q25" s="9">
        <f t="shared" si="1"/>
        <v>305.39999999999998</v>
      </c>
      <c r="R25" s="9">
        <f t="shared" si="1"/>
        <v>0</v>
      </c>
      <c r="S25" s="47">
        <f t="shared" ref="S25:S84" si="2">K25/F25</f>
        <v>0.90700000000000003</v>
      </c>
      <c r="T25" s="48">
        <f t="shared" ref="T25:T84" si="3">P25/K25</f>
        <v>1.0129999999999999</v>
      </c>
      <c r="U25" s="28">
        <f t="shared" ref="U25:U87" si="4">I25/D25</f>
        <v>0.90700000000000003</v>
      </c>
    </row>
    <row r="26" spans="1:21" ht="24" x14ac:dyDescent="0.2">
      <c r="A26" s="54" t="s">
        <v>32</v>
      </c>
      <c r="B26" s="55" t="s">
        <v>44</v>
      </c>
      <c r="C26" s="55" t="s">
        <v>45</v>
      </c>
      <c r="D26" s="56">
        <f>D28</f>
        <v>118830.8</v>
      </c>
      <c r="E26" s="56">
        <f t="shared" ref="E26:R26" si="5">E28</f>
        <v>0</v>
      </c>
      <c r="F26" s="56">
        <f t="shared" si="5"/>
        <v>118830.8</v>
      </c>
      <c r="G26" s="56">
        <f t="shared" si="5"/>
        <v>0</v>
      </c>
      <c r="H26" s="56">
        <f t="shared" si="5"/>
        <v>0</v>
      </c>
      <c r="I26" s="56">
        <f t="shared" si="5"/>
        <v>113400.5</v>
      </c>
      <c r="J26" s="56">
        <f t="shared" si="5"/>
        <v>0</v>
      </c>
      <c r="K26" s="56">
        <f t="shared" si="5"/>
        <v>113400.5</v>
      </c>
      <c r="L26" s="56">
        <f t="shared" si="5"/>
        <v>0</v>
      </c>
      <c r="M26" s="56">
        <f t="shared" si="5"/>
        <v>0</v>
      </c>
      <c r="N26" s="56">
        <f t="shared" si="5"/>
        <v>113400.5</v>
      </c>
      <c r="O26" s="56">
        <f t="shared" si="5"/>
        <v>0</v>
      </c>
      <c r="P26" s="56">
        <f t="shared" si="5"/>
        <v>113400.5</v>
      </c>
      <c r="Q26" s="56">
        <f t="shared" si="5"/>
        <v>0</v>
      </c>
      <c r="R26" s="56">
        <f t="shared" si="5"/>
        <v>0</v>
      </c>
      <c r="S26" s="57">
        <f t="shared" si="2"/>
        <v>0.95399999999999996</v>
      </c>
      <c r="T26" s="58">
        <f t="shared" si="3"/>
        <v>1</v>
      </c>
      <c r="U26" s="89">
        <f t="shared" si="4"/>
        <v>0.95399999999999996</v>
      </c>
    </row>
    <row r="27" spans="1:21" x14ac:dyDescent="0.2">
      <c r="A27" s="64" t="s">
        <v>33</v>
      </c>
      <c r="B27" s="65"/>
      <c r="C27" s="65"/>
      <c r="D27" s="66">
        <f>D26</f>
        <v>118830.8</v>
      </c>
      <c r="E27" s="66">
        <f t="shared" ref="E27:R27" si="6">E26</f>
        <v>0</v>
      </c>
      <c r="F27" s="66">
        <f t="shared" si="6"/>
        <v>118830.8</v>
      </c>
      <c r="G27" s="66">
        <f t="shared" si="6"/>
        <v>0</v>
      </c>
      <c r="H27" s="66">
        <f t="shared" si="6"/>
        <v>0</v>
      </c>
      <c r="I27" s="66">
        <f t="shared" si="6"/>
        <v>113400.5</v>
      </c>
      <c r="J27" s="66">
        <f t="shared" si="6"/>
        <v>0</v>
      </c>
      <c r="K27" s="66">
        <f t="shared" si="6"/>
        <v>113400.5</v>
      </c>
      <c r="L27" s="66">
        <f t="shared" si="6"/>
        <v>0</v>
      </c>
      <c r="M27" s="66">
        <f t="shared" si="6"/>
        <v>0</v>
      </c>
      <c r="N27" s="66">
        <f t="shared" si="6"/>
        <v>113400.5</v>
      </c>
      <c r="O27" s="66">
        <f t="shared" si="6"/>
        <v>0</v>
      </c>
      <c r="P27" s="66">
        <f t="shared" si="6"/>
        <v>113400.5</v>
      </c>
      <c r="Q27" s="66">
        <f t="shared" si="6"/>
        <v>0</v>
      </c>
      <c r="R27" s="66">
        <f t="shared" si="6"/>
        <v>0</v>
      </c>
      <c r="S27" s="67">
        <f t="shared" si="2"/>
        <v>0.95399999999999996</v>
      </c>
      <c r="T27" s="68">
        <f t="shared" si="3"/>
        <v>1</v>
      </c>
      <c r="U27" s="90">
        <f t="shared" si="4"/>
        <v>0.95399999999999996</v>
      </c>
    </row>
    <row r="28" spans="1:21" x14ac:dyDescent="0.2">
      <c r="A28" s="4" t="s">
        <v>34</v>
      </c>
      <c r="B28" s="29" t="s">
        <v>44</v>
      </c>
      <c r="C28" s="29" t="s">
        <v>45</v>
      </c>
      <c r="D28" s="9">
        <f>F28+G28+H28</f>
        <v>118830.8</v>
      </c>
      <c r="E28" s="9">
        <v>0</v>
      </c>
      <c r="F28" s="5">
        <v>118830.8</v>
      </c>
      <c r="G28" s="9">
        <v>0</v>
      </c>
      <c r="H28" s="9">
        <v>0</v>
      </c>
      <c r="I28" s="9">
        <f>K28+L28+M28</f>
        <v>113400.5</v>
      </c>
      <c r="J28" s="9">
        <v>0</v>
      </c>
      <c r="K28" s="9">
        <v>113400.5</v>
      </c>
      <c r="L28" s="9">
        <v>0</v>
      </c>
      <c r="M28" s="9">
        <v>0</v>
      </c>
      <c r="N28" s="9">
        <f>P28+Q28+R28</f>
        <v>113400.5</v>
      </c>
      <c r="O28" s="9">
        <v>0</v>
      </c>
      <c r="P28" s="9">
        <v>113400.5</v>
      </c>
      <c r="Q28" s="9">
        <v>0</v>
      </c>
      <c r="R28" s="9">
        <v>0</v>
      </c>
      <c r="S28" s="47">
        <f t="shared" si="2"/>
        <v>0.95399999999999996</v>
      </c>
      <c r="T28" s="48">
        <f t="shared" si="3"/>
        <v>1</v>
      </c>
      <c r="U28" s="28">
        <f t="shared" si="4"/>
        <v>0.95399999999999996</v>
      </c>
    </row>
    <row r="29" spans="1:21" ht="48" x14ac:dyDescent="0.2">
      <c r="A29" s="54" t="s">
        <v>35</v>
      </c>
      <c r="B29" s="55" t="s">
        <v>49</v>
      </c>
      <c r="C29" s="55" t="s">
        <v>49</v>
      </c>
      <c r="D29" s="56">
        <f>F29+G29+H29</f>
        <v>6525.5</v>
      </c>
      <c r="E29" s="56">
        <v>0</v>
      </c>
      <c r="F29" s="56">
        <v>6525.5</v>
      </c>
      <c r="G29" s="56">
        <v>0</v>
      </c>
      <c r="H29" s="56">
        <v>0</v>
      </c>
      <c r="I29" s="56">
        <f>K29+L29+M29</f>
        <v>0</v>
      </c>
      <c r="J29" s="56">
        <v>0</v>
      </c>
      <c r="K29" s="56">
        <v>0</v>
      </c>
      <c r="L29" s="56">
        <v>0</v>
      </c>
      <c r="M29" s="56">
        <v>0</v>
      </c>
      <c r="N29" s="56">
        <f>P29+Q29+R29</f>
        <v>0</v>
      </c>
      <c r="O29" s="56">
        <v>0</v>
      </c>
      <c r="P29" s="56">
        <v>0</v>
      </c>
      <c r="Q29" s="56">
        <v>0</v>
      </c>
      <c r="R29" s="56">
        <v>0</v>
      </c>
      <c r="S29" s="57">
        <f t="shared" si="2"/>
        <v>0</v>
      </c>
      <c r="T29" s="58" t="s">
        <v>5</v>
      </c>
      <c r="U29" s="89">
        <f t="shared" si="4"/>
        <v>0</v>
      </c>
    </row>
    <row r="30" spans="1:21" x14ac:dyDescent="0.2">
      <c r="A30" s="64" t="s">
        <v>36</v>
      </c>
      <c r="B30" s="65"/>
      <c r="C30" s="65"/>
      <c r="D30" s="66">
        <f>D29</f>
        <v>6525.5</v>
      </c>
      <c r="E30" s="66">
        <f t="shared" ref="E30:R30" si="7">E29</f>
        <v>0</v>
      </c>
      <c r="F30" s="66">
        <f t="shared" si="7"/>
        <v>6525.5</v>
      </c>
      <c r="G30" s="66">
        <f t="shared" si="7"/>
        <v>0</v>
      </c>
      <c r="H30" s="66">
        <f t="shared" si="7"/>
        <v>0</v>
      </c>
      <c r="I30" s="66">
        <f t="shared" si="7"/>
        <v>0</v>
      </c>
      <c r="J30" s="66">
        <f t="shared" si="7"/>
        <v>0</v>
      </c>
      <c r="K30" s="66">
        <f t="shared" si="7"/>
        <v>0</v>
      </c>
      <c r="L30" s="66">
        <f t="shared" si="7"/>
        <v>0</v>
      </c>
      <c r="M30" s="66">
        <f t="shared" si="7"/>
        <v>0</v>
      </c>
      <c r="N30" s="66">
        <f t="shared" si="7"/>
        <v>0</v>
      </c>
      <c r="O30" s="66">
        <f t="shared" si="7"/>
        <v>0</v>
      </c>
      <c r="P30" s="66">
        <f t="shared" si="7"/>
        <v>0</v>
      </c>
      <c r="Q30" s="66">
        <f t="shared" si="7"/>
        <v>0</v>
      </c>
      <c r="R30" s="66">
        <f t="shared" si="7"/>
        <v>0</v>
      </c>
      <c r="S30" s="67">
        <f t="shared" si="2"/>
        <v>0</v>
      </c>
      <c r="T30" s="68" t="s">
        <v>5</v>
      </c>
      <c r="U30" s="90">
        <f t="shared" si="4"/>
        <v>0</v>
      </c>
    </row>
    <row r="31" spans="1:21" ht="48" x14ac:dyDescent="0.2">
      <c r="A31" s="54" t="s">
        <v>37</v>
      </c>
      <c r="B31" s="55" t="s">
        <v>49</v>
      </c>
      <c r="C31" s="55" t="s">
        <v>49</v>
      </c>
      <c r="D31" s="56">
        <f>F31</f>
        <v>100000</v>
      </c>
      <c r="E31" s="56">
        <v>0</v>
      </c>
      <c r="F31" s="56">
        <v>100000</v>
      </c>
      <c r="G31" s="56">
        <v>0</v>
      </c>
      <c r="H31" s="56">
        <v>0</v>
      </c>
      <c r="I31" s="56">
        <f>K31</f>
        <v>100000</v>
      </c>
      <c r="J31" s="56">
        <v>0</v>
      </c>
      <c r="K31" s="56">
        <v>100000</v>
      </c>
      <c r="L31" s="56">
        <v>0</v>
      </c>
      <c r="M31" s="56">
        <v>0</v>
      </c>
      <c r="N31" s="56">
        <f>P31</f>
        <v>100000</v>
      </c>
      <c r="O31" s="56">
        <v>0</v>
      </c>
      <c r="P31" s="56">
        <v>100000</v>
      </c>
      <c r="Q31" s="56">
        <v>0</v>
      </c>
      <c r="R31" s="56">
        <v>0</v>
      </c>
      <c r="S31" s="57">
        <f t="shared" si="2"/>
        <v>1</v>
      </c>
      <c r="T31" s="58">
        <f t="shared" si="3"/>
        <v>1</v>
      </c>
      <c r="U31" s="89">
        <f t="shared" si="4"/>
        <v>1</v>
      </c>
    </row>
    <row r="32" spans="1:21" x14ac:dyDescent="0.2">
      <c r="A32" s="64" t="s">
        <v>33</v>
      </c>
      <c r="B32" s="65"/>
      <c r="C32" s="65"/>
      <c r="D32" s="66">
        <f>D31</f>
        <v>100000</v>
      </c>
      <c r="E32" s="66">
        <f t="shared" ref="E32:R32" si="8">E31</f>
        <v>0</v>
      </c>
      <c r="F32" s="66">
        <f t="shared" si="8"/>
        <v>100000</v>
      </c>
      <c r="G32" s="66">
        <f t="shared" si="8"/>
        <v>0</v>
      </c>
      <c r="H32" s="66">
        <f t="shared" si="8"/>
        <v>0</v>
      </c>
      <c r="I32" s="66">
        <f t="shared" si="8"/>
        <v>100000</v>
      </c>
      <c r="J32" s="66">
        <f t="shared" si="8"/>
        <v>0</v>
      </c>
      <c r="K32" s="66">
        <f t="shared" si="8"/>
        <v>100000</v>
      </c>
      <c r="L32" s="66">
        <f t="shared" si="8"/>
        <v>0</v>
      </c>
      <c r="M32" s="66">
        <f t="shared" si="8"/>
        <v>0</v>
      </c>
      <c r="N32" s="66">
        <f t="shared" si="8"/>
        <v>100000</v>
      </c>
      <c r="O32" s="66">
        <f t="shared" si="8"/>
        <v>0</v>
      </c>
      <c r="P32" s="66">
        <f t="shared" si="8"/>
        <v>100000</v>
      </c>
      <c r="Q32" s="66">
        <f t="shared" si="8"/>
        <v>0</v>
      </c>
      <c r="R32" s="66">
        <f t="shared" si="8"/>
        <v>0</v>
      </c>
      <c r="S32" s="67">
        <f t="shared" si="2"/>
        <v>1</v>
      </c>
      <c r="T32" s="68">
        <f t="shared" si="3"/>
        <v>1</v>
      </c>
      <c r="U32" s="90">
        <f t="shared" si="4"/>
        <v>1</v>
      </c>
    </row>
    <row r="33" spans="1:21" ht="24" x14ac:dyDescent="0.2">
      <c r="A33" s="54" t="s">
        <v>38</v>
      </c>
      <c r="B33" s="55" t="s">
        <v>44</v>
      </c>
      <c r="C33" s="55" t="s">
        <v>45</v>
      </c>
      <c r="D33" s="56">
        <f t="shared" ref="D33:R33" si="9">D39+D44</f>
        <v>28849.200000000001</v>
      </c>
      <c r="E33" s="56">
        <f t="shared" si="9"/>
        <v>0</v>
      </c>
      <c r="F33" s="56">
        <f t="shared" si="9"/>
        <v>28373.599999999999</v>
      </c>
      <c r="G33" s="56">
        <f t="shared" si="9"/>
        <v>475.6</v>
      </c>
      <c r="H33" s="56">
        <f t="shared" si="9"/>
        <v>0</v>
      </c>
      <c r="I33" s="56">
        <f t="shared" si="9"/>
        <v>16845.7</v>
      </c>
      <c r="J33" s="56">
        <f t="shared" si="9"/>
        <v>0</v>
      </c>
      <c r="K33" s="56">
        <f t="shared" si="9"/>
        <v>16531.2</v>
      </c>
      <c r="L33" s="56">
        <f t="shared" si="9"/>
        <v>314.5</v>
      </c>
      <c r="M33" s="56">
        <f t="shared" si="9"/>
        <v>0</v>
      </c>
      <c r="N33" s="56">
        <f t="shared" si="9"/>
        <v>16544</v>
      </c>
      <c r="O33" s="56">
        <f t="shared" si="9"/>
        <v>0</v>
      </c>
      <c r="P33" s="56">
        <f t="shared" si="9"/>
        <v>16238.6</v>
      </c>
      <c r="Q33" s="56">
        <f t="shared" si="9"/>
        <v>305.39999999999998</v>
      </c>
      <c r="R33" s="56">
        <f t="shared" si="9"/>
        <v>0</v>
      </c>
      <c r="S33" s="57">
        <f t="shared" si="2"/>
        <v>0.58299999999999996</v>
      </c>
      <c r="T33" s="58">
        <f t="shared" si="3"/>
        <v>0.98199999999999998</v>
      </c>
      <c r="U33" s="89">
        <f t="shared" si="4"/>
        <v>0.58399999999999996</v>
      </c>
    </row>
    <row r="34" spans="1:21" x14ac:dyDescent="0.2">
      <c r="A34" s="26" t="s">
        <v>22</v>
      </c>
      <c r="B34" s="29"/>
      <c r="C34" s="2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47"/>
      <c r="T34" s="48"/>
      <c r="U34" s="28"/>
    </row>
    <row r="35" spans="1:21" x14ac:dyDescent="0.2">
      <c r="A35" s="64" t="s">
        <v>33</v>
      </c>
      <c r="B35" s="65"/>
      <c r="C35" s="65"/>
      <c r="D35" s="66">
        <f>D33</f>
        <v>28849.200000000001</v>
      </c>
      <c r="E35" s="66">
        <f t="shared" ref="E35:R35" si="10">E33</f>
        <v>0</v>
      </c>
      <c r="F35" s="66">
        <f t="shared" si="10"/>
        <v>28373.599999999999</v>
      </c>
      <c r="G35" s="66">
        <f t="shared" si="10"/>
        <v>475.6</v>
      </c>
      <c r="H35" s="66">
        <f t="shared" si="10"/>
        <v>0</v>
      </c>
      <c r="I35" s="66">
        <f t="shared" si="10"/>
        <v>16845.7</v>
      </c>
      <c r="J35" s="66">
        <f t="shared" si="10"/>
        <v>0</v>
      </c>
      <c r="K35" s="66">
        <f t="shared" si="10"/>
        <v>16531.2</v>
      </c>
      <c r="L35" s="66">
        <f t="shared" si="10"/>
        <v>314.5</v>
      </c>
      <c r="M35" s="66">
        <f t="shared" si="10"/>
        <v>0</v>
      </c>
      <c r="N35" s="66">
        <f t="shared" si="10"/>
        <v>16544</v>
      </c>
      <c r="O35" s="66">
        <f t="shared" si="10"/>
        <v>0</v>
      </c>
      <c r="P35" s="66">
        <f t="shared" si="10"/>
        <v>16238.6</v>
      </c>
      <c r="Q35" s="66">
        <f t="shared" si="10"/>
        <v>305.39999999999998</v>
      </c>
      <c r="R35" s="66">
        <f t="shared" si="10"/>
        <v>0</v>
      </c>
      <c r="S35" s="67">
        <f t="shared" si="2"/>
        <v>0.58299999999999996</v>
      </c>
      <c r="T35" s="68">
        <f t="shared" si="3"/>
        <v>0.98199999999999998</v>
      </c>
      <c r="U35" s="90">
        <f t="shared" si="4"/>
        <v>0.58399999999999996</v>
      </c>
    </row>
    <row r="36" spans="1:21" x14ac:dyDescent="0.2">
      <c r="A36" s="30" t="s">
        <v>39</v>
      </c>
      <c r="B36" s="31">
        <v>2014</v>
      </c>
      <c r="C36" s="31">
        <v>2035</v>
      </c>
      <c r="D36" s="5">
        <f>D44</f>
        <v>8841.7999999999993</v>
      </c>
      <c r="E36" s="5">
        <f t="shared" ref="E36:R36" si="11">E44</f>
        <v>0</v>
      </c>
      <c r="F36" s="5">
        <f t="shared" si="11"/>
        <v>8841.7999999999993</v>
      </c>
      <c r="G36" s="5">
        <f t="shared" si="11"/>
        <v>0</v>
      </c>
      <c r="H36" s="5">
        <f t="shared" si="11"/>
        <v>0</v>
      </c>
      <c r="I36" s="5">
        <f t="shared" si="11"/>
        <v>2203.6</v>
      </c>
      <c r="J36" s="5">
        <f t="shared" si="11"/>
        <v>0</v>
      </c>
      <c r="K36" s="5">
        <f t="shared" si="11"/>
        <v>2203.6</v>
      </c>
      <c r="L36" s="5">
        <f t="shared" si="11"/>
        <v>0</v>
      </c>
      <c r="M36" s="5">
        <f t="shared" si="11"/>
        <v>0</v>
      </c>
      <c r="N36" s="5">
        <f t="shared" si="11"/>
        <v>2203.6</v>
      </c>
      <c r="O36" s="5">
        <f t="shared" si="11"/>
        <v>0</v>
      </c>
      <c r="P36" s="5">
        <f t="shared" si="11"/>
        <v>2203.6</v>
      </c>
      <c r="Q36" s="5">
        <f t="shared" si="11"/>
        <v>0</v>
      </c>
      <c r="R36" s="5">
        <f t="shared" si="11"/>
        <v>0</v>
      </c>
      <c r="S36" s="47">
        <f t="shared" si="2"/>
        <v>0.249</v>
      </c>
      <c r="T36" s="48">
        <f t="shared" si="3"/>
        <v>1</v>
      </c>
      <c r="U36" s="28">
        <f t="shared" si="4"/>
        <v>0.249</v>
      </c>
    </row>
    <row r="37" spans="1:21" x14ac:dyDescent="0.2">
      <c r="A37" s="30" t="s">
        <v>40</v>
      </c>
      <c r="B37" s="31">
        <v>2014</v>
      </c>
      <c r="C37" s="31">
        <v>2035</v>
      </c>
      <c r="D37" s="5">
        <f t="shared" ref="D37:R37" si="12">D39-D43</f>
        <v>13767.1</v>
      </c>
      <c r="E37" s="5">
        <f t="shared" si="12"/>
        <v>0</v>
      </c>
      <c r="F37" s="5">
        <f t="shared" si="12"/>
        <v>13354</v>
      </c>
      <c r="G37" s="5">
        <f t="shared" si="12"/>
        <v>413.1</v>
      </c>
      <c r="H37" s="5">
        <f t="shared" si="12"/>
        <v>0</v>
      </c>
      <c r="I37" s="5">
        <f t="shared" si="12"/>
        <v>8401.9</v>
      </c>
      <c r="J37" s="5">
        <f t="shared" si="12"/>
        <v>0</v>
      </c>
      <c r="K37" s="5">
        <f t="shared" si="12"/>
        <v>8149.8</v>
      </c>
      <c r="L37" s="5">
        <f t="shared" si="12"/>
        <v>252.1</v>
      </c>
      <c r="M37" s="5">
        <f t="shared" si="12"/>
        <v>0</v>
      </c>
      <c r="N37" s="5">
        <f t="shared" si="12"/>
        <v>8100.2</v>
      </c>
      <c r="O37" s="5">
        <f t="shared" si="12"/>
        <v>0</v>
      </c>
      <c r="P37" s="5">
        <f t="shared" si="12"/>
        <v>7857.2</v>
      </c>
      <c r="Q37" s="5">
        <f t="shared" si="12"/>
        <v>243</v>
      </c>
      <c r="R37" s="5">
        <f t="shared" si="12"/>
        <v>0</v>
      </c>
      <c r="S37" s="47">
        <f t="shared" si="2"/>
        <v>0.61</v>
      </c>
      <c r="T37" s="48">
        <f t="shared" si="3"/>
        <v>0.96399999999999997</v>
      </c>
      <c r="U37" s="28">
        <f t="shared" si="4"/>
        <v>0.61</v>
      </c>
    </row>
    <row r="38" spans="1:21" x14ac:dyDescent="0.2">
      <c r="A38" s="30" t="s">
        <v>41</v>
      </c>
      <c r="B38" s="31">
        <v>2014</v>
      </c>
      <c r="C38" s="31">
        <v>2035</v>
      </c>
      <c r="D38" s="5">
        <f>D43</f>
        <v>6240.3</v>
      </c>
      <c r="E38" s="5">
        <f t="shared" ref="E38:R38" si="13">E43</f>
        <v>0</v>
      </c>
      <c r="F38" s="5">
        <f t="shared" si="13"/>
        <v>6177.8</v>
      </c>
      <c r="G38" s="5">
        <f t="shared" si="13"/>
        <v>62.5</v>
      </c>
      <c r="H38" s="5">
        <f t="shared" si="13"/>
        <v>0</v>
      </c>
      <c r="I38" s="5">
        <f t="shared" si="13"/>
        <v>6240.2</v>
      </c>
      <c r="J38" s="5">
        <f t="shared" si="13"/>
        <v>0</v>
      </c>
      <c r="K38" s="5">
        <f t="shared" si="13"/>
        <v>6177.8</v>
      </c>
      <c r="L38" s="5">
        <f t="shared" si="13"/>
        <v>62.4</v>
      </c>
      <c r="M38" s="5">
        <f t="shared" si="13"/>
        <v>0</v>
      </c>
      <c r="N38" s="5">
        <f t="shared" si="13"/>
        <v>6240.2</v>
      </c>
      <c r="O38" s="5">
        <f t="shared" si="13"/>
        <v>0</v>
      </c>
      <c r="P38" s="5">
        <f t="shared" si="13"/>
        <v>6177.8</v>
      </c>
      <c r="Q38" s="5">
        <f t="shared" si="13"/>
        <v>62.4</v>
      </c>
      <c r="R38" s="5">
        <f t="shared" si="13"/>
        <v>0</v>
      </c>
      <c r="S38" s="47">
        <f t="shared" si="2"/>
        <v>1</v>
      </c>
      <c r="T38" s="48">
        <f t="shared" si="3"/>
        <v>1</v>
      </c>
      <c r="U38" s="28">
        <f t="shared" si="4"/>
        <v>1</v>
      </c>
    </row>
    <row r="39" spans="1:21" ht="24" x14ac:dyDescent="0.2">
      <c r="A39" s="32" t="s">
        <v>42</v>
      </c>
      <c r="B39" s="33" t="s">
        <v>44</v>
      </c>
      <c r="C39" s="33" t="s">
        <v>45</v>
      </c>
      <c r="D39" s="34">
        <f t="shared" ref="D39:R39" si="14">D40+D41+D42+D43</f>
        <v>20007.400000000001</v>
      </c>
      <c r="E39" s="34">
        <f t="shared" si="14"/>
        <v>0</v>
      </c>
      <c r="F39" s="34">
        <f t="shared" si="14"/>
        <v>19531.8</v>
      </c>
      <c r="G39" s="34">
        <f t="shared" si="14"/>
        <v>475.6</v>
      </c>
      <c r="H39" s="34">
        <f t="shared" si="14"/>
        <v>0</v>
      </c>
      <c r="I39" s="34">
        <f t="shared" si="14"/>
        <v>14642.1</v>
      </c>
      <c r="J39" s="34">
        <f t="shared" si="14"/>
        <v>0</v>
      </c>
      <c r="K39" s="34">
        <f t="shared" si="14"/>
        <v>14327.6</v>
      </c>
      <c r="L39" s="34">
        <f t="shared" si="14"/>
        <v>314.5</v>
      </c>
      <c r="M39" s="34">
        <f t="shared" si="14"/>
        <v>0</v>
      </c>
      <c r="N39" s="34">
        <f t="shared" si="14"/>
        <v>14340.4</v>
      </c>
      <c r="O39" s="34">
        <f t="shared" si="14"/>
        <v>0</v>
      </c>
      <c r="P39" s="34">
        <f t="shared" si="14"/>
        <v>14035</v>
      </c>
      <c r="Q39" s="34">
        <f t="shared" si="14"/>
        <v>305.39999999999998</v>
      </c>
      <c r="R39" s="34">
        <f t="shared" si="14"/>
        <v>0</v>
      </c>
      <c r="S39" s="49">
        <f t="shared" si="2"/>
        <v>0.73399999999999999</v>
      </c>
      <c r="T39" s="50">
        <f t="shared" si="3"/>
        <v>0.98</v>
      </c>
      <c r="U39" s="87">
        <f t="shared" si="4"/>
        <v>0.73199999999999998</v>
      </c>
    </row>
    <row r="40" spans="1:21" ht="24" x14ac:dyDescent="0.2">
      <c r="A40" s="4" t="s">
        <v>43</v>
      </c>
      <c r="B40" s="29" t="s">
        <v>44</v>
      </c>
      <c r="C40" s="29" t="s">
        <v>49</v>
      </c>
      <c r="D40" s="9">
        <f>F40+G40+H40</f>
        <v>362.2</v>
      </c>
      <c r="E40" s="9">
        <v>0</v>
      </c>
      <c r="F40" s="5">
        <v>351.2</v>
      </c>
      <c r="G40" s="5">
        <v>11</v>
      </c>
      <c r="H40" s="9">
        <v>0</v>
      </c>
      <c r="I40" s="9">
        <f t="shared" ref="I40:I43" si="15">K40+L40+M40</f>
        <v>301.7</v>
      </c>
      <c r="J40" s="9">
        <v>0</v>
      </c>
      <c r="K40" s="9">
        <v>292.60000000000002</v>
      </c>
      <c r="L40" s="9">
        <v>9.1</v>
      </c>
      <c r="M40" s="9">
        <v>0</v>
      </c>
      <c r="N40" s="9">
        <f t="shared" ref="N40:N43" si="16">P40+Q40+R40</f>
        <v>0</v>
      </c>
      <c r="O40" s="9">
        <v>0</v>
      </c>
      <c r="P40" s="9">
        <v>0</v>
      </c>
      <c r="Q40" s="9">
        <v>0</v>
      </c>
      <c r="R40" s="9">
        <v>0</v>
      </c>
      <c r="S40" s="47">
        <f t="shared" si="2"/>
        <v>0.83299999999999996</v>
      </c>
      <c r="T40" s="48">
        <f>P40/K40</f>
        <v>0</v>
      </c>
      <c r="U40" s="28">
        <f t="shared" si="4"/>
        <v>0.83299999999999996</v>
      </c>
    </row>
    <row r="41" spans="1:21" ht="36" x14ac:dyDescent="0.2">
      <c r="A41" s="4" t="s">
        <v>46</v>
      </c>
      <c r="B41" s="29" t="s">
        <v>44</v>
      </c>
      <c r="C41" s="29" t="s">
        <v>45</v>
      </c>
      <c r="D41" s="9">
        <f t="shared" ref="D41:D45" si="17">F41+G41+H41</f>
        <v>3554.9</v>
      </c>
      <c r="E41" s="9">
        <v>0</v>
      </c>
      <c r="F41" s="5">
        <v>3448.3</v>
      </c>
      <c r="G41" s="5">
        <v>106.6</v>
      </c>
      <c r="H41" s="9">
        <v>0</v>
      </c>
      <c r="I41" s="9">
        <f t="shared" si="15"/>
        <v>3400.5</v>
      </c>
      <c r="J41" s="9">
        <v>0</v>
      </c>
      <c r="K41" s="9">
        <v>3298.5</v>
      </c>
      <c r="L41" s="9">
        <v>102</v>
      </c>
      <c r="M41" s="9">
        <v>0</v>
      </c>
      <c r="N41" s="9">
        <f t="shared" si="16"/>
        <v>3400.5</v>
      </c>
      <c r="O41" s="9">
        <v>0</v>
      </c>
      <c r="P41" s="9">
        <v>3298.5</v>
      </c>
      <c r="Q41" s="9">
        <v>102</v>
      </c>
      <c r="R41" s="9">
        <v>0</v>
      </c>
      <c r="S41" s="47">
        <f t="shared" si="2"/>
        <v>0.95699999999999996</v>
      </c>
      <c r="T41" s="48">
        <f t="shared" si="3"/>
        <v>1</v>
      </c>
      <c r="U41" s="28">
        <f t="shared" si="4"/>
        <v>0.95699999999999996</v>
      </c>
    </row>
    <row r="42" spans="1:21" ht="24" x14ac:dyDescent="0.2">
      <c r="A42" s="4" t="s">
        <v>47</v>
      </c>
      <c r="B42" s="29" t="s">
        <v>44</v>
      </c>
      <c r="C42" s="29" t="s">
        <v>49</v>
      </c>
      <c r="D42" s="9">
        <v>9850</v>
      </c>
      <c r="E42" s="9">
        <v>0</v>
      </c>
      <c r="F42" s="9">
        <v>9554.5</v>
      </c>
      <c r="G42" s="9">
        <v>295.5</v>
      </c>
      <c r="H42" s="9">
        <v>0</v>
      </c>
      <c r="I42" s="9">
        <v>4699.7</v>
      </c>
      <c r="J42" s="9">
        <v>0</v>
      </c>
      <c r="K42" s="9">
        <v>4558.7</v>
      </c>
      <c r="L42" s="9">
        <v>141</v>
      </c>
      <c r="M42" s="9">
        <v>0</v>
      </c>
      <c r="N42" s="9">
        <v>4699.7</v>
      </c>
      <c r="O42" s="9">
        <v>0</v>
      </c>
      <c r="P42" s="9">
        <v>4558.7</v>
      </c>
      <c r="Q42" s="9">
        <v>141</v>
      </c>
      <c r="R42" s="9">
        <v>0</v>
      </c>
      <c r="S42" s="47">
        <f t="shared" si="2"/>
        <v>0.47699999999999998</v>
      </c>
      <c r="T42" s="48">
        <f t="shared" si="3"/>
        <v>1</v>
      </c>
      <c r="U42" s="28">
        <f t="shared" si="4"/>
        <v>0.47699999999999998</v>
      </c>
    </row>
    <row r="43" spans="1:21" x14ac:dyDescent="0.2">
      <c r="A43" s="4" t="s">
        <v>48</v>
      </c>
      <c r="B43" s="29" t="s">
        <v>49</v>
      </c>
      <c r="C43" s="29" t="s">
        <v>49</v>
      </c>
      <c r="D43" s="9">
        <f t="shared" si="17"/>
        <v>6240.3</v>
      </c>
      <c r="E43" s="9">
        <v>0</v>
      </c>
      <c r="F43" s="5">
        <v>6177.8</v>
      </c>
      <c r="G43" s="9">
        <v>62.5</v>
      </c>
      <c r="H43" s="9">
        <v>0</v>
      </c>
      <c r="I43" s="9">
        <f t="shared" si="15"/>
        <v>6240.2</v>
      </c>
      <c r="J43" s="9">
        <v>0</v>
      </c>
      <c r="K43" s="9">
        <v>6177.8</v>
      </c>
      <c r="L43" s="9">
        <v>62.4</v>
      </c>
      <c r="M43" s="9">
        <v>0</v>
      </c>
      <c r="N43" s="9">
        <f t="shared" si="16"/>
        <v>6240.2</v>
      </c>
      <c r="O43" s="9">
        <v>0</v>
      </c>
      <c r="P43" s="9">
        <v>6177.8</v>
      </c>
      <c r="Q43" s="9">
        <v>62.4</v>
      </c>
      <c r="R43" s="9">
        <v>0</v>
      </c>
      <c r="S43" s="47">
        <f t="shared" si="2"/>
        <v>1</v>
      </c>
      <c r="T43" s="48">
        <f t="shared" si="3"/>
        <v>1</v>
      </c>
      <c r="U43" s="28">
        <f t="shared" si="4"/>
        <v>1</v>
      </c>
    </row>
    <row r="44" spans="1:21" ht="24" x14ac:dyDescent="0.2">
      <c r="A44" s="32" t="s">
        <v>50</v>
      </c>
      <c r="B44" s="33" t="s">
        <v>44</v>
      </c>
      <c r="C44" s="33" t="s">
        <v>45</v>
      </c>
      <c r="D44" s="34">
        <f>D45</f>
        <v>8841.7999999999993</v>
      </c>
      <c r="E44" s="34">
        <f t="shared" ref="E44:R44" si="18">E45</f>
        <v>0</v>
      </c>
      <c r="F44" s="34">
        <f t="shared" si="18"/>
        <v>8841.7999999999993</v>
      </c>
      <c r="G44" s="34">
        <f t="shared" si="18"/>
        <v>0</v>
      </c>
      <c r="H44" s="34">
        <f t="shared" si="18"/>
        <v>0</v>
      </c>
      <c r="I44" s="34">
        <f t="shared" si="18"/>
        <v>2203.6</v>
      </c>
      <c r="J44" s="34">
        <f t="shared" si="18"/>
        <v>0</v>
      </c>
      <c r="K44" s="34">
        <f t="shared" si="18"/>
        <v>2203.6</v>
      </c>
      <c r="L44" s="34">
        <f t="shared" si="18"/>
        <v>0</v>
      </c>
      <c r="M44" s="34">
        <f t="shared" si="18"/>
        <v>0</v>
      </c>
      <c r="N44" s="34">
        <f t="shared" si="18"/>
        <v>2203.6</v>
      </c>
      <c r="O44" s="34">
        <f t="shared" si="18"/>
        <v>0</v>
      </c>
      <c r="P44" s="34">
        <f t="shared" si="18"/>
        <v>2203.6</v>
      </c>
      <c r="Q44" s="34">
        <f t="shared" si="18"/>
        <v>0</v>
      </c>
      <c r="R44" s="34">
        <f t="shared" si="18"/>
        <v>0</v>
      </c>
      <c r="S44" s="49">
        <f t="shared" si="2"/>
        <v>0.249</v>
      </c>
      <c r="T44" s="50">
        <f t="shared" si="3"/>
        <v>1</v>
      </c>
      <c r="U44" s="87">
        <f t="shared" si="4"/>
        <v>0.249</v>
      </c>
    </row>
    <row r="45" spans="1:21" x14ac:dyDescent="0.2">
      <c r="A45" s="4" t="s">
        <v>51</v>
      </c>
      <c r="B45" s="29" t="s">
        <v>49</v>
      </c>
      <c r="C45" s="29" t="s">
        <v>110</v>
      </c>
      <c r="D45" s="9">
        <f t="shared" si="17"/>
        <v>8841.7999999999993</v>
      </c>
      <c r="E45" s="9">
        <v>0</v>
      </c>
      <c r="F45" s="5">
        <v>8841.7999999999993</v>
      </c>
      <c r="G45" s="9">
        <v>0</v>
      </c>
      <c r="H45" s="9">
        <v>0</v>
      </c>
      <c r="I45" s="9">
        <f t="shared" ref="I45" si="19">K45+L45+M45</f>
        <v>2203.6</v>
      </c>
      <c r="J45" s="9">
        <v>0</v>
      </c>
      <c r="K45" s="9">
        <v>2203.6</v>
      </c>
      <c r="L45" s="9">
        <v>0</v>
      </c>
      <c r="M45" s="9">
        <v>0</v>
      </c>
      <c r="N45" s="9">
        <f t="shared" ref="N45" si="20">P45+Q45+R45</f>
        <v>2203.6</v>
      </c>
      <c r="O45" s="9">
        <v>0</v>
      </c>
      <c r="P45" s="9">
        <v>2203.6</v>
      </c>
      <c r="Q45" s="9">
        <v>0</v>
      </c>
      <c r="R45" s="9">
        <v>0</v>
      </c>
      <c r="S45" s="47">
        <f t="shared" si="2"/>
        <v>0.249</v>
      </c>
      <c r="T45" s="48">
        <f t="shared" si="3"/>
        <v>1</v>
      </c>
      <c r="U45" s="28">
        <f t="shared" si="4"/>
        <v>0.249</v>
      </c>
    </row>
    <row r="46" spans="1:21" ht="24" x14ac:dyDescent="0.2">
      <c r="A46" s="59" t="s">
        <v>7</v>
      </c>
      <c r="B46" s="60">
        <v>2014</v>
      </c>
      <c r="C46" s="60">
        <v>2020</v>
      </c>
      <c r="D46" s="61">
        <f t="shared" ref="D46:R46" si="21">D50+D57</f>
        <v>883026.8</v>
      </c>
      <c r="E46" s="61">
        <f t="shared" si="21"/>
        <v>706834.6</v>
      </c>
      <c r="F46" s="61">
        <f t="shared" si="21"/>
        <v>883026.8</v>
      </c>
      <c r="G46" s="61">
        <f t="shared" si="21"/>
        <v>0</v>
      </c>
      <c r="H46" s="61">
        <f t="shared" si="21"/>
        <v>0</v>
      </c>
      <c r="I46" s="61">
        <f t="shared" si="21"/>
        <v>776947.1</v>
      </c>
      <c r="J46" s="61">
        <f t="shared" si="21"/>
        <v>705085.3</v>
      </c>
      <c r="K46" s="61">
        <f t="shared" si="21"/>
        <v>776947.1</v>
      </c>
      <c r="L46" s="61">
        <f t="shared" si="21"/>
        <v>0</v>
      </c>
      <c r="M46" s="61">
        <f t="shared" si="21"/>
        <v>0</v>
      </c>
      <c r="N46" s="61">
        <f t="shared" si="21"/>
        <v>828477.9</v>
      </c>
      <c r="O46" s="61">
        <f t="shared" si="21"/>
        <v>757359.1</v>
      </c>
      <c r="P46" s="61">
        <f t="shared" si="21"/>
        <v>828477.9</v>
      </c>
      <c r="Q46" s="61">
        <f t="shared" si="21"/>
        <v>0</v>
      </c>
      <c r="R46" s="61">
        <f t="shared" si="21"/>
        <v>0</v>
      </c>
      <c r="S46" s="57">
        <f t="shared" si="2"/>
        <v>0.88</v>
      </c>
      <c r="T46" s="58">
        <f t="shared" si="3"/>
        <v>1.0660000000000001</v>
      </c>
      <c r="U46" s="89">
        <f t="shared" si="4"/>
        <v>0.88</v>
      </c>
    </row>
    <row r="47" spans="1:21" x14ac:dyDescent="0.2">
      <c r="A47" s="37" t="s">
        <v>29</v>
      </c>
      <c r="B47" s="31"/>
      <c r="C47" s="31"/>
      <c r="D47" s="5"/>
      <c r="E47" s="5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47"/>
      <c r="T47" s="48"/>
      <c r="U47" s="28"/>
    </row>
    <row r="48" spans="1:21" s="6" customFormat="1" x14ac:dyDescent="0.2">
      <c r="A48" s="69" t="s">
        <v>52</v>
      </c>
      <c r="B48" s="70"/>
      <c r="C48" s="70"/>
      <c r="D48" s="66">
        <f>D46</f>
        <v>883026.8</v>
      </c>
      <c r="E48" s="66">
        <f t="shared" ref="E48:R48" si="22">E46</f>
        <v>706834.6</v>
      </c>
      <c r="F48" s="66">
        <f t="shared" si="22"/>
        <v>883026.8</v>
      </c>
      <c r="G48" s="66">
        <f t="shared" si="22"/>
        <v>0</v>
      </c>
      <c r="H48" s="66">
        <f t="shared" si="22"/>
        <v>0</v>
      </c>
      <c r="I48" s="66">
        <f t="shared" si="22"/>
        <v>776947.1</v>
      </c>
      <c r="J48" s="66">
        <f t="shared" si="22"/>
        <v>705085.3</v>
      </c>
      <c r="K48" s="66">
        <f t="shared" si="22"/>
        <v>776947.1</v>
      </c>
      <c r="L48" s="66">
        <f t="shared" si="22"/>
        <v>0</v>
      </c>
      <c r="M48" s="66">
        <f t="shared" si="22"/>
        <v>0</v>
      </c>
      <c r="N48" s="66">
        <f t="shared" si="22"/>
        <v>828477.9</v>
      </c>
      <c r="O48" s="66">
        <f t="shared" si="22"/>
        <v>757359.1</v>
      </c>
      <c r="P48" s="66">
        <f t="shared" si="22"/>
        <v>828477.9</v>
      </c>
      <c r="Q48" s="66">
        <f t="shared" si="22"/>
        <v>0</v>
      </c>
      <c r="R48" s="66">
        <f t="shared" si="22"/>
        <v>0</v>
      </c>
      <c r="S48" s="67">
        <f t="shared" si="2"/>
        <v>0.88</v>
      </c>
      <c r="T48" s="68">
        <f t="shared" si="3"/>
        <v>1.0660000000000001</v>
      </c>
      <c r="U48" s="90">
        <f t="shared" si="4"/>
        <v>0.88</v>
      </c>
    </row>
    <row r="49" spans="1:21" x14ac:dyDescent="0.2">
      <c r="A49" s="30" t="s">
        <v>39</v>
      </c>
      <c r="B49" s="31">
        <v>2014</v>
      </c>
      <c r="C49" s="31">
        <v>2035</v>
      </c>
      <c r="D49" s="5">
        <f>D48</f>
        <v>883026.8</v>
      </c>
      <c r="E49" s="5">
        <f t="shared" ref="E49:R49" si="23">E48</f>
        <v>706834.6</v>
      </c>
      <c r="F49" s="5">
        <f t="shared" si="23"/>
        <v>883026.8</v>
      </c>
      <c r="G49" s="5">
        <f t="shared" si="23"/>
        <v>0</v>
      </c>
      <c r="H49" s="5">
        <f t="shared" si="23"/>
        <v>0</v>
      </c>
      <c r="I49" s="5">
        <f t="shared" si="23"/>
        <v>776947.1</v>
      </c>
      <c r="J49" s="5">
        <f t="shared" si="23"/>
        <v>705085.3</v>
      </c>
      <c r="K49" s="5">
        <f t="shared" si="23"/>
        <v>776947.1</v>
      </c>
      <c r="L49" s="5">
        <f t="shared" si="23"/>
        <v>0</v>
      </c>
      <c r="M49" s="5">
        <f t="shared" si="23"/>
        <v>0</v>
      </c>
      <c r="N49" s="5">
        <f t="shared" si="23"/>
        <v>828477.9</v>
      </c>
      <c r="O49" s="5">
        <f t="shared" si="23"/>
        <v>757359.1</v>
      </c>
      <c r="P49" s="5">
        <f t="shared" si="23"/>
        <v>828477.9</v>
      </c>
      <c r="Q49" s="5">
        <f t="shared" si="23"/>
        <v>0</v>
      </c>
      <c r="R49" s="5">
        <f t="shared" si="23"/>
        <v>0</v>
      </c>
      <c r="S49" s="47">
        <f t="shared" si="2"/>
        <v>0.88</v>
      </c>
      <c r="T49" s="48">
        <f t="shared" si="3"/>
        <v>1.0660000000000001</v>
      </c>
      <c r="U49" s="28">
        <f t="shared" si="4"/>
        <v>0.88</v>
      </c>
    </row>
    <row r="50" spans="1:21" s="7" customFormat="1" ht="36" x14ac:dyDescent="0.2">
      <c r="A50" s="32" t="s">
        <v>53</v>
      </c>
      <c r="B50" s="38">
        <v>2014</v>
      </c>
      <c r="C50" s="38">
        <v>2020</v>
      </c>
      <c r="D50" s="34">
        <f>D52+D53+D54+D55+D56</f>
        <v>736029.1</v>
      </c>
      <c r="E50" s="34">
        <f>E52+E53+E54+E55+E56</f>
        <v>646243.69999999995</v>
      </c>
      <c r="F50" s="34">
        <f t="shared" ref="F50:R50" si="24">F52+F53+F54+F55+F56</f>
        <v>736029.1</v>
      </c>
      <c r="G50" s="34">
        <f t="shared" si="24"/>
        <v>0</v>
      </c>
      <c r="H50" s="34">
        <f t="shared" si="24"/>
        <v>0</v>
      </c>
      <c r="I50" s="34">
        <f t="shared" si="24"/>
        <v>648338</v>
      </c>
      <c r="J50" s="34">
        <f t="shared" si="24"/>
        <v>644494.4</v>
      </c>
      <c r="K50" s="34">
        <f t="shared" si="24"/>
        <v>648338</v>
      </c>
      <c r="L50" s="34">
        <f t="shared" si="24"/>
        <v>0</v>
      </c>
      <c r="M50" s="34">
        <f t="shared" si="24"/>
        <v>0</v>
      </c>
      <c r="N50" s="34">
        <f t="shared" si="24"/>
        <v>679865.9</v>
      </c>
      <c r="O50" s="34">
        <f t="shared" si="24"/>
        <v>676765.3</v>
      </c>
      <c r="P50" s="34">
        <f t="shared" si="24"/>
        <v>679865.9</v>
      </c>
      <c r="Q50" s="34">
        <f t="shared" si="24"/>
        <v>0</v>
      </c>
      <c r="R50" s="34">
        <f t="shared" si="24"/>
        <v>0</v>
      </c>
      <c r="S50" s="49">
        <f t="shared" si="2"/>
        <v>0.88100000000000001</v>
      </c>
      <c r="T50" s="50">
        <f t="shared" si="3"/>
        <v>1.0489999999999999</v>
      </c>
      <c r="U50" s="87">
        <f t="shared" si="4"/>
        <v>0.88100000000000001</v>
      </c>
    </row>
    <row r="51" spans="1:21" s="6" customFormat="1" x14ac:dyDescent="0.2">
      <c r="A51" s="69" t="s">
        <v>54</v>
      </c>
      <c r="B51" s="70"/>
      <c r="C51" s="70"/>
      <c r="D51" s="66">
        <f>D50</f>
        <v>736029.1</v>
      </c>
      <c r="E51" s="66">
        <f>E50</f>
        <v>646243.69999999995</v>
      </c>
      <c r="F51" s="66">
        <f t="shared" ref="F51:R51" si="25">F50</f>
        <v>736029.1</v>
      </c>
      <c r="G51" s="66">
        <f t="shared" si="25"/>
        <v>0</v>
      </c>
      <c r="H51" s="66">
        <f t="shared" si="25"/>
        <v>0</v>
      </c>
      <c r="I51" s="66">
        <f t="shared" si="25"/>
        <v>648338</v>
      </c>
      <c r="J51" s="66">
        <f t="shared" si="25"/>
        <v>644494.4</v>
      </c>
      <c r="K51" s="66">
        <f t="shared" si="25"/>
        <v>648338</v>
      </c>
      <c r="L51" s="66">
        <f t="shared" si="25"/>
        <v>0</v>
      </c>
      <c r="M51" s="66">
        <f t="shared" si="25"/>
        <v>0</v>
      </c>
      <c r="N51" s="66">
        <f t="shared" si="25"/>
        <v>679865.9</v>
      </c>
      <c r="O51" s="66">
        <f t="shared" si="25"/>
        <v>676765.3</v>
      </c>
      <c r="P51" s="66">
        <f t="shared" si="25"/>
        <v>679865.9</v>
      </c>
      <c r="Q51" s="66">
        <f t="shared" si="25"/>
        <v>0</v>
      </c>
      <c r="R51" s="66">
        <f t="shared" si="25"/>
        <v>0</v>
      </c>
      <c r="S51" s="67">
        <f t="shared" si="2"/>
        <v>0.88100000000000001</v>
      </c>
      <c r="T51" s="68">
        <f t="shared" si="3"/>
        <v>1.0489999999999999</v>
      </c>
      <c r="U51" s="90">
        <f t="shared" si="4"/>
        <v>0.88100000000000001</v>
      </c>
    </row>
    <row r="52" spans="1:21" s="6" customFormat="1" ht="36" x14ac:dyDescent="0.2">
      <c r="A52" s="4" t="s">
        <v>55</v>
      </c>
      <c r="B52" s="83">
        <v>2015</v>
      </c>
      <c r="C52" s="83">
        <v>2018</v>
      </c>
      <c r="D52" s="9">
        <f>F52+G52+H52</f>
        <v>572369.5</v>
      </c>
      <c r="E52" s="5">
        <v>485216.1</v>
      </c>
      <c r="F52" s="5">
        <f>485216.1+87153.4</f>
        <v>572369.5</v>
      </c>
      <c r="G52" s="9">
        <v>0</v>
      </c>
      <c r="H52" s="9">
        <v>0</v>
      </c>
      <c r="I52" s="9">
        <f>K52+L52+M52</f>
        <v>487386.6</v>
      </c>
      <c r="J52" s="9">
        <v>485216.1</v>
      </c>
      <c r="K52" s="9">
        <f>485216.1+2170.5</f>
        <v>487386.6</v>
      </c>
      <c r="L52" s="9">
        <v>0</v>
      </c>
      <c r="M52" s="9">
        <v>0</v>
      </c>
      <c r="N52" s="9">
        <f>P52+Q52+R52</f>
        <v>670587.5</v>
      </c>
      <c r="O52" s="9">
        <v>667486.9</v>
      </c>
      <c r="P52" s="9">
        <f>667486.9+3100.6</f>
        <v>670587.5</v>
      </c>
      <c r="Q52" s="9">
        <v>0</v>
      </c>
      <c r="R52" s="9">
        <v>0</v>
      </c>
      <c r="S52" s="47">
        <f t="shared" si="2"/>
        <v>0.85199999999999998</v>
      </c>
      <c r="T52" s="48">
        <f>P52/K52</f>
        <v>1.3759999999999999</v>
      </c>
      <c r="U52" s="28">
        <f t="shared" si="4"/>
        <v>0.85199999999999998</v>
      </c>
    </row>
    <row r="53" spans="1:21" s="6" customFormat="1" ht="36" x14ac:dyDescent="0.2">
      <c r="A53" s="4" t="s">
        <v>56</v>
      </c>
      <c r="B53" s="83">
        <v>2015</v>
      </c>
      <c r="C53" s="83">
        <v>2018</v>
      </c>
      <c r="D53" s="9">
        <f t="shared" ref="D53:D56" si="26">F53+G53+H53</f>
        <v>10586.6</v>
      </c>
      <c r="E53" s="39">
        <v>8913.5</v>
      </c>
      <c r="F53" s="5">
        <f>E53+1673.1</f>
        <v>10586.6</v>
      </c>
      <c r="G53" s="9">
        <v>0</v>
      </c>
      <c r="H53" s="9">
        <v>0</v>
      </c>
      <c r="I53" s="9">
        <f t="shared" ref="I53:I56" si="27">K53+L53+M53</f>
        <v>9583.7000000000007</v>
      </c>
      <c r="J53" s="9">
        <v>7910.6</v>
      </c>
      <c r="K53" s="9">
        <v>9583.7000000000007</v>
      </c>
      <c r="L53" s="9">
        <v>0</v>
      </c>
      <c r="M53" s="9">
        <v>0</v>
      </c>
      <c r="N53" s="9">
        <f t="shared" ref="N53:N56" si="28">P53+Q53+R53</f>
        <v>7910.7</v>
      </c>
      <c r="O53" s="9">
        <v>7910.7</v>
      </c>
      <c r="P53" s="9">
        <v>7910.7</v>
      </c>
      <c r="Q53" s="9">
        <v>0</v>
      </c>
      <c r="R53" s="9">
        <v>0</v>
      </c>
      <c r="S53" s="47">
        <f t="shared" si="2"/>
        <v>0.90500000000000003</v>
      </c>
      <c r="T53" s="48">
        <f t="shared" si="3"/>
        <v>0.82499999999999996</v>
      </c>
      <c r="U53" s="28">
        <f t="shared" si="4"/>
        <v>0.90500000000000003</v>
      </c>
    </row>
    <row r="54" spans="1:21" s="6" customFormat="1" ht="36" x14ac:dyDescent="0.2">
      <c r="A54" s="4" t="s">
        <v>57</v>
      </c>
      <c r="B54" s="83">
        <v>2015</v>
      </c>
      <c r="C54" s="83">
        <v>2018</v>
      </c>
      <c r="D54" s="9">
        <f t="shared" si="26"/>
        <v>1542</v>
      </c>
      <c r="E54" s="5">
        <v>1542</v>
      </c>
      <c r="F54" s="5">
        <v>1542</v>
      </c>
      <c r="G54" s="9">
        <v>0</v>
      </c>
      <c r="H54" s="9">
        <v>0</v>
      </c>
      <c r="I54" s="9">
        <f t="shared" si="27"/>
        <v>1367.7</v>
      </c>
      <c r="J54" s="9">
        <v>1367.7</v>
      </c>
      <c r="K54" s="9">
        <v>1367.7</v>
      </c>
      <c r="L54" s="9">
        <v>0</v>
      </c>
      <c r="M54" s="9">
        <v>0</v>
      </c>
      <c r="N54" s="9">
        <f t="shared" si="28"/>
        <v>1367.7</v>
      </c>
      <c r="O54" s="9">
        <v>1367.7</v>
      </c>
      <c r="P54" s="9">
        <v>1367.7</v>
      </c>
      <c r="Q54" s="9">
        <v>0</v>
      </c>
      <c r="R54" s="9">
        <v>0</v>
      </c>
      <c r="S54" s="47">
        <f t="shared" si="2"/>
        <v>0.88700000000000001</v>
      </c>
      <c r="T54" s="48">
        <f t="shared" si="3"/>
        <v>1</v>
      </c>
      <c r="U54" s="28">
        <f t="shared" si="4"/>
        <v>0.88700000000000001</v>
      </c>
    </row>
    <row r="55" spans="1:21" s="6" customFormat="1" ht="36" x14ac:dyDescent="0.2">
      <c r="A55" s="4" t="s">
        <v>109</v>
      </c>
      <c r="B55" s="83">
        <v>2015</v>
      </c>
      <c r="C55" s="83">
        <v>2018</v>
      </c>
      <c r="D55" s="9">
        <f t="shared" si="26"/>
        <v>572.1</v>
      </c>
      <c r="E55" s="5">
        <f>474.1+98</f>
        <v>572.1</v>
      </c>
      <c r="F55" s="5">
        <f>474.1+98</f>
        <v>572.1</v>
      </c>
      <c r="G55" s="9">
        <v>0</v>
      </c>
      <c r="H55" s="9">
        <v>0</v>
      </c>
      <c r="I55" s="9">
        <f t="shared" si="27"/>
        <v>0</v>
      </c>
      <c r="J55" s="9">
        <v>0</v>
      </c>
      <c r="K55" s="9">
        <v>0</v>
      </c>
      <c r="L55" s="9">
        <v>0</v>
      </c>
      <c r="M55" s="9">
        <v>0</v>
      </c>
      <c r="N55" s="9">
        <f t="shared" si="28"/>
        <v>0</v>
      </c>
      <c r="O55" s="9">
        <v>0</v>
      </c>
      <c r="P55" s="9">
        <v>0</v>
      </c>
      <c r="Q55" s="9">
        <v>0</v>
      </c>
      <c r="R55" s="9">
        <v>0</v>
      </c>
      <c r="S55" s="47">
        <f t="shared" si="2"/>
        <v>0</v>
      </c>
      <c r="T55" s="48">
        <v>0</v>
      </c>
      <c r="U55" s="28">
        <f t="shared" si="4"/>
        <v>0</v>
      </c>
    </row>
    <row r="56" spans="1:21" ht="36" x14ac:dyDescent="0.2">
      <c r="A56" s="4" t="s">
        <v>58</v>
      </c>
      <c r="B56" s="25">
        <v>2015</v>
      </c>
      <c r="C56" s="25">
        <v>2019</v>
      </c>
      <c r="D56" s="9">
        <f t="shared" si="26"/>
        <v>150958.9</v>
      </c>
      <c r="E56" s="9">
        <v>150000</v>
      </c>
      <c r="F56" s="5">
        <v>150958.9</v>
      </c>
      <c r="G56" s="9">
        <v>0</v>
      </c>
      <c r="H56" s="9">
        <v>0</v>
      </c>
      <c r="I56" s="9">
        <f t="shared" si="27"/>
        <v>150000</v>
      </c>
      <c r="J56" s="9">
        <v>150000</v>
      </c>
      <c r="K56" s="9">
        <v>150000</v>
      </c>
      <c r="L56" s="9">
        <v>0</v>
      </c>
      <c r="M56" s="9">
        <v>0</v>
      </c>
      <c r="N56" s="9">
        <f t="shared" si="28"/>
        <v>0</v>
      </c>
      <c r="O56" s="9">
        <v>0</v>
      </c>
      <c r="P56" s="9">
        <v>0</v>
      </c>
      <c r="Q56" s="9">
        <v>0</v>
      </c>
      <c r="R56" s="9">
        <v>0</v>
      </c>
      <c r="S56" s="47">
        <f t="shared" si="2"/>
        <v>0.99399999999999999</v>
      </c>
      <c r="T56" s="48">
        <f t="shared" si="3"/>
        <v>0</v>
      </c>
      <c r="U56" s="28">
        <f t="shared" si="4"/>
        <v>0.99399999999999999</v>
      </c>
    </row>
    <row r="57" spans="1:21" s="7" customFormat="1" ht="24" x14ac:dyDescent="0.2">
      <c r="A57" s="32" t="s">
        <v>59</v>
      </c>
      <c r="B57" s="38">
        <v>2014</v>
      </c>
      <c r="C57" s="38">
        <v>2020</v>
      </c>
      <c r="D57" s="45">
        <f>D58</f>
        <v>146997.70000000001</v>
      </c>
      <c r="E57" s="45">
        <f t="shared" ref="E57:R57" si="29">E58</f>
        <v>60590.9</v>
      </c>
      <c r="F57" s="45">
        <f t="shared" si="29"/>
        <v>146997.70000000001</v>
      </c>
      <c r="G57" s="45">
        <f t="shared" si="29"/>
        <v>0</v>
      </c>
      <c r="H57" s="45">
        <f t="shared" si="29"/>
        <v>0</v>
      </c>
      <c r="I57" s="45">
        <f t="shared" si="29"/>
        <v>128609.1</v>
      </c>
      <c r="J57" s="45">
        <f t="shared" si="29"/>
        <v>60590.9</v>
      </c>
      <c r="K57" s="45">
        <f t="shared" si="29"/>
        <v>128609.1</v>
      </c>
      <c r="L57" s="45">
        <f t="shared" si="29"/>
        <v>0</v>
      </c>
      <c r="M57" s="45">
        <f t="shared" si="29"/>
        <v>0</v>
      </c>
      <c r="N57" s="45">
        <f t="shared" si="29"/>
        <v>148612</v>
      </c>
      <c r="O57" s="45">
        <f t="shared" si="29"/>
        <v>80593.8</v>
      </c>
      <c r="P57" s="45">
        <f t="shared" si="29"/>
        <v>148612</v>
      </c>
      <c r="Q57" s="45">
        <f t="shared" si="29"/>
        <v>0</v>
      </c>
      <c r="R57" s="45">
        <f t="shared" si="29"/>
        <v>0</v>
      </c>
      <c r="S57" s="49">
        <f t="shared" si="2"/>
        <v>0.875</v>
      </c>
      <c r="T57" s="50">
        <f t="shared" si="3"/>
        <v>1.1559999999999999</v>
      </c>
      <c r="U57" s="87">
        <f t="shared" si="4"/>
        <v>0.875</v>
      </c>
    </row>
    <row r="58" spans="1:21" s="6" customFormat="1" x14ac:dyDescent="0.2">
      <c r="A58" s="69" t="s">
        <v>54</v>
      </c>
      <c r="B58" s="70"/>
      <c r="C58" s="70"/>
      <c r="D58" s="66">
        <f>D59+D60+D61+D62+D63+D64+D65</f>
        <v>146997.70000000001</v>
      </c>
      <c r="E58" s="66">
        <f t="shared" ref="E58:R58" si="30">E59+E60+E61+E62+E63+E64+E65</f>
        <v>60590.9</v>
      </c>
      <c r="F58" s="66">
        <f t="shared" si="30"/>
        <v>146997.70000000001</v>
      </c>
      <c r="G58" s="66">
        <f t="shared" si="30"/>
        <v>0</v>
      </c>
      <c r="H58" s="66">
        <f t="shared" si="30"/>
        <v>0</v>
      </c>
      <c r="I58" s="66">
        <f t="shared" si="30"/>
        <v>128609.1</v>
      </c>
      <c r="J58" s="66">
        <f t="shared" si="30"/>
        <v>60590.9</v>
      </c>
      <c r="K58" s="66">
        <f t="shared" si="30"/>
        <v>128609.1</v>
      </c>
      <c r="L58" s="66">
        <f t="shared" si="30"/>
        <v>0</v>
      </c>
      <c r="M58" s="66">
        <f t="shared" si="30"/>
        <v>0</v>
      </c>
      <c r="N58" s="66">
        <f t="shared" si="30"/>
        <v>148612</v>
      </c>
      <c r="O58" s="66">
        <f t="shared" si="30"/>
        <v>80593.8</v>
      </c>
      <c r="P58" s="66">
        <f t="shared" si="30"/>
        <v>148612</v>
      </c>
      <c r="Q58" s="66">
        <f t="shared" si="30"/>
        <v>0</v>
      </c>
      <c r="R58" s="66">
        <f t="shared" si="30"/>
        <v>0</v>
      </c>
      <c r="S58" s="67">
        <f t="shared" si="2"/>
        <v>0.875</v>
      </c>
      <c r="T58" s="68">
        <f t="shared" si="3"/>
        <v>1.1559999999999999</v>
      </c>
      <c r="U58" s="90">
        <f t="shared" si="4"/>
        <v>0.875</v>
      </c>
    </row>
    <row r="59" spans="1:21" s="6" customFormat="1" ht="24" x14ac:dyDescent="0.2">
      <c r="A59" s="4" t="s">
        <v>60</v>
      </c>
      <c r="B59" s="83">
        <v>2015</v>
      </c>
      <c r="C59" s="83">
        <v>2020</v>
      </c>
      <c r="D59" s="9">
        <f>F59+G59+H59</f>
        <v>16417</v>
      </c>
      <c r="E59" s="5">
        <v>0</v>
      </c>
      <c r="F59" s="5">
        <v>16417</v>
      </c>
      <c r="G59" s="9">
        <v>0</v>
      </c>
      <c r="H59" s="9">
        <v>0</v>
      </c>
      <c r="I59" s="9">
        <f t="shared" ref="I59:I65" si="31">K59+L59+M59</f>
        <v>15215.6</v>
      </c>
      <c r="J59" s="9">
        <v>0</v>
      </c>
      <c r="K59" s="9">
        <v>15215.6</v>
      </c>
      <c r="L59" s="9">
        <v>0</v>
      </c>
      <c r="M59" s="9">
        <v>0</v>
      </c>
      <c r="N59" s="9">
        <f t="shared" ref="N59:N65" si="32">P59+Q59+R59</f>
        <v>15215.6</v>
      </c>
      <c r="O59" s="9">
        <v>0</v>
      </c>
      <c r="P59" s="9">
        <v>15215.6</v>
      </c>
      <c r="Q59" s="9">
        <v>0</v>
      </c>
      <c r="R59" s="9">
        <v>0</v>
      </c>
      <c r="S59" s="47">
        <f t="shared" si="2"/>
        <v>0.92700000000000005</v>
      </c>
      <c r="T59" s="48">
        <f t="shared" si="3"/>
        <v>1</v>
      </c>
      <c r="U59" s="28">
        <f t="shared" si="4"/>
        <v>0.92700000000000005</v>
      </c>
    </row>
    <row r="60" spans="1:21" s="6" customFormat="1" x14ac:dyDescent="0.2">
      <c r="A60" s="4" t="s">
        <v>61</v>
      </c>
      <c r="B60" s="83">
        <v>2016</v>
      </c>
      <c r="C60" s="83">
        <v>2017</v>
      </c>
      <c r="D60" s="9">
        <f t="shared" ref="D60:D65" si="33">F60+G60+H60</f>
        <v>59229.599999999999</v>
      </c>
      <c r="E60" s="5">
        <v>13586.3</v>
      </c>
      <c r="F60" s="5">
        <f>59229.6</f>
        <v>59229.599999999999</v>
      </c>
      <c r="G60" s="9">
        <v>0</v>
      </c>
      <c r="H60" s="9">
        <v>0</v>
      </c>
      <c r="I60" s="9">
        <f t="shared" si="31"/>
        <v>59229.5</v>
      </c>
      <c r="J60" s="9">
        <v>13586.3</v>
      </c>
      <c r="K60" s="9">
        <v>59229.5</v>
      </c>
      <c r="L60" s="9">
        <v>0</v>
      </c>
      <c r="M60" s="9">
        <v>0</v>
      </c>
      <c r="N60" s="9">
        <f t="shared" si="32"/>
        <v>59229.5</v>
      </c>
      <c r="O60" s="9">
        <v>13586.3</v>
      </c>
      <c r="P60" s="9">
        <v>59229.5</v>
      </c>
      <c r="Q60" s="9">
        <v>0</v>
      </c>
      <c r="R60" s="9">
        <v>0</v>
      </c>
      <c r="S60" s="47">
        <f t="shared" si="2"/>
        <v>1</v>
      </c>
      <c r="T60" s="48">
        <f t="shared" si="3"/>
        <v>1</v>
      </c>
      <c r="U60" s="28">
        <f t="shared" si="4"/>
        <v>1</v>
      </c>
    </row>
    <row r="61" spans="1:21" s="6" customFormat="1" x14ac:dyDescent="0.2">
      <c r="A61" s="4" t="s">
        <v>62</v>
      </c>
      <c r="B61" s="83">
        <v>2016</v>
      </c>
      <c r="C61" s="83">
        <v>2018</v>
      </c>
      <c r="D61" s="9">
        <f t="shared" si="33"/>
        <v>2669.4</v>
      </c>
      <c r="E61" s="5">
        <v>0</v>
      </c>
      <c r="F61" s="5">
        <v>2669.4</v>
      </c>
      <c r="G61" s="9">
        <v>0</v>
      </c>
      <c r="H61" s="9">
        <v>0</v>
      </c>
      <c r="I61" s="9">
        <f t="shared" si="31"/>
        <v>33.299999999999997</v>
      </c>
      <c r="J61" s="9">
        <v>0</v>
      </c>
      <c r="K61" s="9">
        <v>33.299999999999997</v>
      </c>
      <c r="L61" s="9">
        <v>0</v>
      </c>
      <c r="M61" s="9">
        <v>0</v>
      </c>
      <c r="N61" s="9">
        <f t="shared" si="32"/>
        <v>33.299999999999997</v>
      </c>
      <c r="O61" s="9">
        <v>0</v>
      </c>
      <c r="P61" s="9">
        <v>33.299999999999997</v>
      </c>
      <c r="Q61" s="9">
        <v>0</v>
      </c>
      <c r="R61" s="9">
        <v>0</v>
      </c>
      <c r="S61" s="47">
        <f t="shared" si="2"/>
        <v>1.2E-2</v>
      </c>
      <c r="T61" s="48">
        <f t="shared" si="3"/>
        <v>1</v>
      </c>
      <c r="U61" s="28">
        <f t="shared" si="4"/>
        <v>1.2E-2</v>
      </c>
    </row>
    <row r="62" spans="1:21" s="6" customFormat="1" ht="24" x14ac:dyDescent="0.2">
      <c r="A62" s="4" t="s">
        <v>63</v>
      </c>
      <c r="B62" s="83">
        <v>2016</v>
      </c>
      <c r="C62" s="83">
        <v>2018</v>
      </c>
      <c r="D62" s="9">
        <f t="shared" si="33"/>
        <v>48303.6</v>
      </c>
      <c r="E62" s="5">
        <v>47004.6</v>
      </c>
      <c r="F62" s="5">
        <v>48303.6</v>
      </c>
      <c r="G62" s="9">
        <v>0</v>
      </c>
      <c r="H62" s="9">
        <v>0</v>
      </c>
      <c r="I62" s="9">
        <f t="shared" si="31"/>
        <v>47103.6</v>
      </c>
      <c r="J62" s="9">
        <v>47004.6</v>
      </c>
      <c r="K62" s="9">
        <v>47103.6</v>
      </c>
      <c r="L62" s="9">
        <v>0</v>
      </c>
      <c r="M62" s="9">
        <v>0</v>
      </c>
      <c r="N62" s="9">
        <f t="shared" si="32"/>
        <v>67106.5</v>
      </c>
      <c r="O62" s="9">
        <v>67007.5</v>
      </c>
      <c r="P62" s="9">
        <v>67106.5</v>
      </c>
      <c r="Q62" s="9">
        <v>0</v>
      </c>
      <c r="R62" s="9">
        <v>0</v>
      </c>
      <c r="S62" s="47">
        <f t="shared" si="2"/>
        <v>0.97499999999999998</v>
      </c>
      <c r="T62" s="48">
        <f t="shared" si="3"/>
        <v>1.425</v>
      </c>
      <c r="U62" s="28">
        <f t="shared" si="4"/>
        <v>0.97499999999999998</v>
      </c>
    </row>
    <row r="63" spans="1:21" s="6" customFormat="1" x14ac:dyDescent="0.2">
      <c r="A63" s="4" t="s">
        <v>64</v>
      </c>
      <c r="B63" s="83">
        <v>2017</v>
      </c>
      <c r="C63" s="83">
        <v>2019</v>
      </c>
      <c r="D63" s="9">
        <f t="shared" si="33"/>
        <v>7039.1</v>
      </c>
      <c r="E63" s="5">
        <v>0</v>
      </c>
      <c r="F63" s="5">
        <v>7039.1</v>
      </c>
      <c r="G63" s="9">
        <v>0</v>
      </c>
      <c r="H63" s="9">
        <v>0</v>
      </c>
      <c r="I63" s="9">
        <f t="shared" si="31"/>
        <v>7027.1</v>
      </c>
      <c r="J63" s="9">
        <v>0</v>
      </c>
      <c r="K63" s="9">
        <v>7027.1</v>
      </c>
      <c r="L63" s="9">
        <v>0</v>
      </c>
      <c r="M63" s="9">
        <v>0</v>
      </c>
      <c r="N63" s="9">
        <f t="shared" si="32"/>
        <v>7027.1</v>
      </c>
      <c r="O63" s="9">
        <v>0</v>
      </c>
      <c r="P63" s="9">
        <v>7027.1</v>
      </c>
      <c r="Q63" s="9">
        <v>0</v>
      </c>
      <c r="R63" s="9">
        <v>0</v>
      </c>
      <c r="S63" s="47">
        <f t="shared" si="2"/>
        <v>0.998</v>
      </c>
      <c r="T63" s="48">
        <f t="shared" si="3"/>
        <v>1</v>
      </c>
      <c r="U63" s="28">
        <f t="shared" si="4"/>
        <v>0.998</v>
      </c>
    </row>
    <row r="64" spans="1:21" s="6" customFormat="1" x14ac:dyDescent="0.2">
      <c r="A64" s="4" t="s">
        <v>65</v>
      </c>
      <c r="B64" s="83">
        <v>2017</v>
      </c>
      <c r="C64" s="83">
        <v>2019</v>
      </c>
      <c r="D64" s="9">
        <f t="shared" si="33"/>
        <v>6169</v>
      </c>
      <c r="E64" s="5">
        <v>0</v>
      </c>
      <c r="F64" s="5">
        <v>6169</v>
      </c>
      <c r="G64" s="9">
        <v>0</v>
      </c>
      <c r="H64" s="9">
        <v>0</v>
      </c>
      <c r="I64" s="9">
        <f t="shared" si="31"/>
        <v>0</v>
      </c>
      <c r="J64" s="9">
        <v>0</v>
      </c>
      <c r="K64" s="9">
        <v>0</v>
      </c>
      <c r="L64" s="9">
        <v>0</v>
      </c>
      <c r="M64" s="9">
        <v>0</v>
      </c>
      <c r="N64" s="9">
        <f t="shared" si="32"/>
        <v>0</v>
      </c>
      <c r="O64" s="9">
        <v>0</v>
      </c>
      <c r="P64" s="9">
        <v>0</v>
      </c>
      <c r="Q64" s="9">
        <v>0</v>
      </c>
      <c r="R64" s="9">
        <v>0</v>
      </c>
      <c r="S64" s="47">
        <f t="shared" si="2"/>
        <v>0</v>
      </c>
      <c r="T64" s="48" t="s">
        <v>5</v>
      </c>
      <c r="U64" s="28">
        <f t="shared" si="4"/>
        <v>0</v>
      </c>
    </row>
    <row r="65" spans="1:21" s="6" customFormat="1" x14ac:dyDescent="0.2">
      <c r="A65" s="4" t="s">
        <v>66</v>
      </c>
      <c r="B65" s="83">
        <v>2017</v>
      </c>
      <c r="C65" s="83">
        <v>2019</v>
      </c>
      <c r="D65" s="9">
        <f t="shared" si="33"/>
        <v>7170</v>
      </c>
      <c r="E65" s="5">
        <v>0</v>
      </c>
      <c r="F65" s="5">
        <v>7170</v>
      </c>
      <c r="G65" s="9">
        <v>0</v>
      </c>
      <c r="H65" s="9">
        <v>0</v>
      </c>
      <c r="I65" s="9">
        <f t="shared" si="31"/>
        <v>0</v>
      </c>
      <c r="J65" s="9">
        <v>0</v>
      </c>
      <c r="K65" s="9">
        <v>0</v>
      </c>
      <c r="L65" s="9">
        <v>0</v>
      </c>
      <c r="M65" s="9">
        <v>0</v>
      </c>
      <c r="N65" s="9">
        <f t="shared" si="32"/>
        <v>0</v>
      </c>
      <c r="O65" s="9">
        <v>0</v>
      </c>
      <c r="P65" s="9">
        <v>0</v>
      </c>
      <c r="Q65" s="9">
        <v>0</v>
      </c>
      <c r="R65" s="9">
        <v>0</v>
      </c>
      <c r="S65" s="47">
        <f t="shared" si="2"/>
        <v>0</v>
      </c>
      <c r="T65" s="48" t="s">
        <v>5</v>
      </c>
      <c r="U65" s="28">
        <f t="shared" si="4"/>
        <v>0</v>
      </c>
    </row>
    <row r="66" spans="1:21" ht="36" x14ac:dyDescent="0.2">
      <c r="A66" s="62" t="s">
        <v>67</v>
      </c>
      <c r="B66" s="60">
        <v>2015</v>
      </c>
      <c r="C66" s="60">
        <v>2020</v>
      </c>
      <c r="D66" s="61">
        <f t="shared" ref="D66:R66" si="34">D69+D90</f>
        <v>349474.9</v>
      </c>
      <c r="E66" s="61">
        <f t="shared" si="34"/>
        <v>0</v>
      </c>
      <c r="F66" s="61">
        <f t="shared" si="34"/>
        <v>349474.9</v>
      </c>
      <c r="G66" s="61">
        <f t="shared" si="34"/>
        <v>0</v>
      </c>
      <c r="H66" s="61">
        <f t="shared" si="34"/>
        <v>0</v>
      </c>
      <c r="I66" s="61">
        <f t="shared" si="34"/>
        <v>315276.5</v>
      </c>
      <c r="J66" s="61">
        <f t="shared" si="34"/>
        <v>0</v>
      </c>
      <c r="K66" s="61">
        <f t="shared" si="34"/>
        <v>315276.5</v>
      </c>
      <c r="L66" s="61">
        <f t="shared" si="34"/>
        <v>0</v>
      </c>
      <c r="M66" s="61">
        <f t="shared" si="34"/>
        <v>0</v>
      </c>
      <c r="N66" s="61">
        <f t="shared" si="34"/>
        <v>285618</v>
      </c>
      <c r="O66" s="61">
        <f t="shared" si="34"/>
        <v>0</v>
      </c>
      <c r="P66" s="61">
        <f t="shared" si="34"/>
        <v>285618</v>
      </c>
      <c r="Q66" s="61">
        <f t="shared" si="34"/>
        <v>0</v>
      </c>
      <c r="R66" s="61">
        <f t="shared" si="34"/>
        <v>0</v>
      </c>
      <c r="S66" s="57">
        <f t="shared" si="2"/>
        <v>0.90200000000000002</v>
      </c>
      <c r="T66" s="58">
        <f t="shared" si="3"/>
        <v>0.90600000000000003</v>
      </c>
      <c r="U66" s="89">
        <f t="shared" si="4"/>
        <v>0.90200000000000002</v>
      </c>
    </row>
    <row r="67" spans="1:21" x14ac:dyDescent="0.2">
      <c r="A67" s="37" t="s">
        <v>29</v>
      </c>
      <c r="B67" s="31"/>
      <c r="C67" s="31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47"/>
      <c r="T67" s="48"/>
      <c r="U67" s="28"/>
    </row>
    <row r="68" spans="1:21" s="6" customFormat="1" x14ac:dyDescent="0.2">
      <c r="A68" s="69" t="s">
        <v>54</v>
      </c>
      <c r="B68" s="70"/>
      <c r="C68" s="70"/>
      <c r="D68" s="66">
        <f>D66</f>
        <v>349474.9</v>
      </c>
      <c r="E68" s="66">
        <f t="shared" ref="E68:R68" si="35">E66</f>
        <v>0</v>
      </c>
      <c r="F68" s="66">
        <f t="shared" si="35"/>
        <v>349474.9</v>
      </c>
      <c r="G68" s="66">
        <f t="shared" si="35"/>
        <v>0</v>
      </c>
      <c r="H68" s="66">
        <f t="shared" si="35"/>
        <v>0</v>
      </c>
      <c r="I68" s="66">
        <f t="shared" si="35"/>
        <v>315276.5</v>
      </c>
      <c r="J68" s="66">
        <f t="shared" si="35"/>
        <v>0</v>
      </c>
      <c r="K68" s="66">
        <f t="shared" si="35"/>
        <v>315276.5</v>
      </c>
      <c r="L68" s="66">
        <f t="shared" si="35"/>
        <v>0</v>
      </c>
      <c r="M68" s="66">
        <f t="shared" si="35"/>
        <v>0</v>
      </c>
      <c r="N68" s="66">
        <f t="shared" si="35"/>
        <v>285618</v>
      </c>
      <c r="O68" s="66">
        <f t="shared" si="35"/>
        <v>0</v>
      </c>
      <c r="P68" s="66">
        <f t="shared" si="35"/>
        <v>285618</v>
      </c>
      <c r="Q68" s="66">
        <f t="shared" si="35"/>
        <v>0</v>
      </c>
      <c r="R68" s="66">
        <f t="shared" si="35"/>
        <v>0</v>
      </c>
      <c r="S68" s="67">
        <f t="shared" si="2"/>
        <v>0.90200000000000002</v>
      </c>
      <c r="T68" s="68">
        <f t="shared" si="3"/>
        <v>0.90600000000000003</v>
      </c>
      <c r="U68" s="90">
        <f t="shared" si="4"/>
        <v>0.90200000000000002</v>
      </c>
    </row>
    <row r="69" spans="1:21" ht="48" x14ac:dyDescent="0.2">
      <c r="A69" s="32" t="s">
        <v>68</v>
      </c>
      <c r="B69" s="38">
        <v>2015</v>
      </c>
      <c r="C69" s="38">
        <v>2020</v>
      </c>
      <c r="D69" s="45">
        <f>D71+D89</f>
        <v>287387</v>
      </c>
      <c r="E69" s="45">
        <f t="shared" ref="E69:R69" si="36">E71+E89</f>
        <v>0</v>
      </c>
      <c r="F69" s="45">
        <f t="shared" si="36"/>
        <v>287387</v>
      </c>
      <c r="G69" s="45">
        <f t="shared" si="36"/>
        <v>0</v>
      </c>
      <c r="H69" s="45">
        <f t="shared" si="36"/>
        <v>0</v>
      </c>
      <c r="I69" s="45">
        <f t="shared" si="36"/>
        <v>264741.5</v>
      </c>
      <c r="J69" s="45">
        <f t="shared" si="36"/>
        <v>0</v>
      </c>
      <c r="K69" s="45">
        <f t="shared" si="36"/>
        <v>264741.5</v>
      </c>
      <c r="L69" s="45">
        <f t="shared" si="36"/>
        <v>0</v>
      </c>
      <c r="M69" s="45">
        <f t="shared" si="36"/>
        <v>0</v>
      </c>
      <c r="N69" s="45">
        <f t="shared" si="36"/>
        <v>246370.2</v>
      </c>
      <c r="O69" s="45">
        <f t="shared" si="36"/>
        <v>0</v>
      </c>
      <c r="P69" s="45">
        <f t="shared" si="36"/>
        <v>246370.2</v>
      </c>
      <c r="Q69" s="45">
        <f t="shared" si="36"/>
        <v>0</v>
      </c>
      <c r="R69" s="45">
        <f t="shared" si="36"/>
        <v>0</v>
      </c>
      <c r="S69" s="49">
        <f t="shared" si="2"/>
        <v>0.92100000000000004</v>
      </c>
      <c r="T69" s="50">
        <f t="shared" si="3"/>
        <v>0.93100000000000005</v>
      </c>
      <c r="U69" s="87">
        <f t="shared" si="4"/>
        <v>0.92100000000000004</v>
      </c>
    </row>
    <row r="70" spans="1:21" s="6" customFormat="1" x14ac:dyDescent="0.2">
      <c r="A70" s="69" t="s">
        <v>54</v>
      </c>
      <c r="B70" s="70"/>
      <c r="C70" s="70"/>
      <c r="D70" s="66">
        <f>D69</f>
        <v>287387</v>
      </c>
      <c r="E70" s="66">
        <f t="shared" ref="E70:R70" si="37">E69</f>
        <v>0</v>
      </c>
      <c r="F70" s="66">
        <f t="shared" si="37"/>
        <v>287387</v>
      </c>
      <c r="G70" s="66">
        <f t="shared" si="37"/>
        <v>0</v>
      </c>
      <c r="H70" s="66">
        <f t="shared" si="37"/>
        <v>0</v>
      </c>
      <c r="I70" s="66">
        <f t="shared" si="37"/>
        <v>264741.5</v>
      </c>
      <c r="J70" s="66">
        <f t="shared" si="37"/>
        <v>0</v>
      </c>
      <c r="K70" s="66">
        <f t="shared" si="37"/>
        <v>264741.5</v>
      </c>
      <c r="L70" s="66">
        <f t="shared" si="37"/>
        <v>0</v>
      </c>
      <c r="M70" s="66">
        <f t="shared" si="37"/>
        <v>0</v>
      </c>
      <c r="N70" s="66">
        <f t="shared" si="37"/>
        <v>246370.2</v>
      </c>
      <c r="O70" s="66">
        <f t="shared" si="37"/>
        <v>0</v>
      </c>
      <c r="P70" s="66">
        <f t="shared" si="37"/>
        <v>246370.2</v>
      </c>
      <c r="Q70" s="66">
        <f t="shared" si="37"/>
        <v>0</v>
      </c>
      <c r="R70" s="66">
        <f t="shared" si="37"/>
        <v>0</v>
      </c>
      <c r="S70" s="67">
        <f t="shared" si="2"/>
        <v>0.92100000000000004</v>
      </c>
      <c r="T70" s="68">
        <f t="shared" si="3"/>
        <v>0.93100000000000005</v>
      </c>
      <c r="U70" s="90">
        <f t="shared" si="4"/>
        <v>0.92100000000000004</v>
      </c>
    </row>
    <row r="71" spans="1:21" s="6" customFormat="1" ht="24" x14ac:dyDescent="0.2">
      <c r="A71" s="35" t="s">
        <v>69</v>
      </c>
      <c r="B71" s="40">
        <v>2015</v>
      </c>
      <c r="C71" s="40">
        <v>2020</v>
      </c>
      <c r="D71" s="41">
        <f t="shared" ref="D71:R71" si="38">SUM(D72:D88)</f>
        <v>270835.3</v>
      </c>
      <c r="E71" s="41">
        <f t="shared" si="38"/>
        <v>0</v>
      </c>
      <c r="F71" s="41">
        <f>SUM(F72:F88)</f>
        <v>270835.3</v>
      </c>
      <c r="G71" s="41">
        <f t="shared" si="38"/>
        <v>0</v>
      </c>
      <c r="H71" s="41">
        <f t="shared" si="38"/>
        <v>0</v>
      </c>
      <c r="I71" s="41">
        <f t="shared" si="38"/>
        <v>260768.9</v>
      </c>
      <c r="J71" s="41">
        <f t="shared" si="38"/>
        <v>0</v>
      </c>
      <c r="K71" s="41">
        <f t="shared" si="38"/>
        <v>260768.9</v>
      </c>
      <c r="L71" s="41">
        <f t="shared" si="38"/>
        <v>0</v>
      </c>
      <c r="M71" s="41">
        <f t="shared" si="38"/>
        <v>0</v>
      </c>
      <c r="N71" s="41">
        <f t="shared" si="38"/>
        <v>246370.2</v>
      </c>
      <c r="O71" s="41">
        <f t="shared" si="38"/>
        <v>0</v>
      </c>
      <c r="P71" s="41">
        <f t="shared" si="38"/>
        <v>246370.2</v>
      </c>
      <c r="Q71" s="41">
        <f t="shared" si="38"/>
        <v>0</v>
      </c>
      <c r="R71" s="41">
        <f t="shared" si="38"/>
        <v>0</v>
      </c>
      <c r="S71" s="52">
        <f t="shared" si="2"/>
        <v>0.96299999999999997</v>
      </c>
      <c r="T71" s="53">
        <f t="shared" si="3"/>
        <v>0.94499999999999995</v>
      </c>
      <c r="U71" s="88">
        <f t="shared" si="4"/>
        <v>0.96299999999999997</v>
      </c>
    </row>
    <row r="72" spans="1:21" s="6" customFormat="1" ht="48" x14ac:dyDescent="0.2">
      <c r="A72" s="4" t="s">
        <v>70</v>
      </c>
      <c r="B72" s="83">
        <v>2015</v>
      </c>
      <c r="C72" s="83">
        <v>2020</v>
      </c>
      <c r="D72" s="9">
        <f t="shared" ref="D72:D88" si="39">F72+G72+H72</f>
        <v>217786.7</v>
      </c>
      <c r="E72" s="9">
        <v>0</v>
      </c>
      <c r="F72" s="5">
        <v>217786.7</v>
      </c>
      <c r="G72" s="9">
        <v>0</v>
      </c>
      <c r="H72" s="9">
        <v>0</v>
      </c>
      <c r="I72" s="9">
        <f t="shared" ref="I72:I88" si="40">K72+L72+M72</f>
        <v>211659.2</v>
      </c>
      <c r="J72" s="9">
        <v>0</v>
      </c>
      <c r="K72" s="9">
        <v>211659.2</v>
      </c>
      <c r="L72" s="9">
        <v>0</v>
      </c>
      <c r="M72" s="9">
        <v>0</v>
      </c>
      <c r="N72" s="9">
        <f t="shared" ref="N72:N88" si="41">P72+Q72+R72</f>
        <v>211659.2</v>
      </c>
      <c r="O72" s="9">
        <v>0</v>
      </c>
      <c r="P72" s="9">
        <v>211659.2</v>
      </c>
      <c r="Q72" s="9">
        <v>0</v>
      </c>
      <c r="R72" s="9">
        <v>0</v>
      </c>
      <c r="S72" s="47">
        <f t="shared" si="2"/>
        <v>0.97199999999999998</v>
      </c>
      <c r="T72" s="48">
        <f t="shared" si="3"/>
        <v>1</v>
      </c>
      <c r="U72" s="28">
        <f t="shared" si="4"/>
        <v>0.97199999999999998</v>
      </c>
    </row>
    <row r="73" spans="1:21" s="6" customFormat="1" ht="24" x14ac:dyDescent="0.2">
      <c r="A73" s="4" t="s">
        <v>71</v>
      </c>
      <c r="B73" s="83">
        <v>2015</v>
      </c>
      <c r="C73" s="83">
        <v>2020</v>
      </c>
      <c r="D73" s="9">
        <f t="shared" si="39"/>
        <v>14939.2</v>
      </c>
      <c r="E73" s="9">
        <v>0</v>
      </c>
      <c r="F73" s="5">
        <v>14939.2</v>
      </c>
      <c r="G73" s="9">
        <v>0</v>
      </c>
      <c r="H73" s="9">
        <v>0</v>
      </c>
      <c r="I73" s="9">
        <f t="shared" si="40"/>
        <v>14524.1</v>
      </c>
      <c r="J73" s="9">
        <v>0</v>
      </c>
      <c r="K73" s="9">
        <v>14524.1</v>
      </c>
      <c r="L73" s="9">
        <v>0</v>
      </c>
      <c r="M73" s="9">
        <v>0</v>
      </c>
      <c r="N73" s="9">
        <f t="shared" si="41"/>
        <v>14524.1</v>
      </c>
      <c r="O73" s="9">
        <v>0</v>
      </c>
      <c r="P73" s="9">
        <v>14524.1</v>
      </c>
      <c r="Q73" s="9">
        <v>0</v>
      </c>
      <c r="R73" s="9">
        <v>0</v>
      </c>
      <c r="S73" s="47">
        <f t="shared" si="2"/>
        <v>0.97199999999999998</v>
      </c>
      <c r="T73" s="48">
        <f t="shared" si="3"/>
        <v>1</v>
      </c>
      <c r="U73" s="28">
        <f t="shared" si="4"/>
        <v>0.97199999999999998</v>
      </c>
    </row>
    <row r="74" spans="1:21" s="6" customFormat="1" ht="36" x14ac:dyDescent="0.2">
      <c r="A74" s="4" t="s">
        <v>72</v>
      </c>
      <c r="B74" s="83">
        <v>2017</v>
      </c>
      <c r="C74" s="83">
        <v>2017</v>
      </c>
      <c r="D74" s="9">
        <f t="shared" si="39"/>
        <v>14203.4</v>
      </c>
      <c r="E74" s="9">
        <v>0</v>
      </c>
      <c r="F74" s="5">
        <v>14203.4</v>
      </c>
      <c r="G74" s="9">
        <v>0</v>
      </c>
      <c r="H74" s="9">
        <v>0</v>
      </c>
      <c r="I74" s="9">
        <f t="shared" si="40"/>
        <v>14203.3</v>
      </c>
      <c r="J74" s="9">
        <v>0</v>
      </c>
      <c r="K74" s="5">
        <v>14203.3</v>
      </c>
      <c r="L74" s="9">
        <v>0</v>
      </c>
      <c r="M74" s="9">
        <v>0</v>
      </c>
      <c r="N74" s="9">
        <f t="shared" si="41"/>
        <v>0</v>
      </c>
      <c r="O74" s="9">
        <v>0</v>
      </c>
      <c r="P74" s="5">
        <v>0</v>
      </c>
      <c r="Q74" s="9">
        <v>0</v>
      </c>
      <c r="R74" s="9">
        <v>0</v>
      </c>
      <c r="S74" s="47">
        <f t="shared" si="2"/>
        <v>1</v>
      </c>
      <c r="T74" s="48">
        <f t="shared" si="3"/>
        <v>0</v>
      </c>
      <c r="U74" s="28">
        <f t="shared" si="4"/>
        <v>1</v>
      </c>
    </row>
    <row r="75" spans="1:21" s="6" customFormat="1" ht="24" x14ac:dyDescent="0.2">
      <c r="A75" s="4" t="s">
        <v>73</v>
      </c>
      <c r="B75" s="83">
        <v>2017</v>
      </c>
      <c r="C75" s="83">
        <v>2017</v>
      </c>
      <c r="D75" s="9">
        <f t="shared" si="39"/>
        <v>7073.1</v>
      </c>
      <c r="E75" s="9">
        <v>0</v>
      </c>
      <c r="F75" s="5">
        <v>7073.1</v>
      </c>
      <c r="G75" s="9">
        <v>0</v>
      </c>
      <c r="H75" s="9">
        <v>0</v>
      </c>
      <c r="I75" s="9">
        <f t="shared" si="40"/>
        <v>7073</v>
      </c>
      <c r="J75" s="9">
        <v>0</v>
      </c>
      <c r="K75" s="9">
        <v>7073</v>
      </c>
      <c r="L75" s="9">
        <v>0</v>
      </c>
      <c r="M75" s="9">
        <v>0</v>
      </c>
      <c r="N75" s="9">
        <f t="shared" si="41"/>
        <v>7073</v>
      </c>
      <c r="O75" s="9">
        <v>0</v>
      </c>
      <c r="P75" s="9">
        <v>7073</v>
      </c>
      <c r="Q75" s="9">
        <v>0</v>
      </c>
      <c r="R75" s="9">
        <v>0</v>
      </c>
      <c r="S75" s="47">
        <f t="shared" si="2"/>
        <v>1</v>
      </c>
      <c r="T75" s="48">
        <f t="shared" si="3"/>
        <v>1</v>
      </c>
      <c r="U75" s="28">
        <f t="shared" si="4"/>
        <v>1</v>
      </c>
    </row>
    <row r="76" spans="1:21" s="6" customFormat="1" ht="24" x14ac:dyDescent="0.2">
      <c r="A76" s="4" t="s">
        <v>74</v>
      </c>
      <c r="B76" s="83">
        <v>2017</v>
      </c>
      <c r="C76" s="83">
        <v>2017</v>
      </c>
      <c r="D76" s="9">
        <f t="shared" si="39"/>
        <v>2033.1</v>
      </c>
      <c r="E76" s="9">
        <v>0</v>
      </c>
      <c r="F76" s="5">
        <v>2033.1</v>
      </c>
      <c r="G76" s="9">
        <v>0</v>
      </c>
      <c r="H76" s="9">
        <v>0</v>
      </c>
      <c r="I76" s="9">
        <f t="shared" si="40"/>
        <v>0</v>
      </c>
      <c r="J76" s="9">
        <v>0</v>
      </c>
      <c r="K76" s="9">
        <v>0</v>
      </c>
      <c r="L76" s="9">
        <v>0</v>
      </c>
      <c r="M76" s="9">
        <v>0</v>
      </c>
      <c r="N76" s="9">
        <f t="shared" si="41"/>
        <v>0</v>
      </c>
      <c r="O76" s="9">
        <v>0</v>
      </c>
      <c r="P76" s="9">
        <v>0</v>
      </c>
      <c r="Q76" s="9">
        <v>0</v>
      </c>
      <c r="R76" s="9">
        <v>0</v>
      </c>
      <c r="S76" s="47">
        <f t="shared" si="2"/>
        <v>0</v>
      </c>
      <c r="T76" s="48" t="s">
        <v>5</v>
      </c>
      <c r="U76" s="28">
        <f t="shared" si="4"/>
        <v>0</v>
      </c>
    </row>
    <row r="77" spans="1:21" s="6" customFormat="1" ht="36" x14ac:dyDescent="0.2">
      <c r="A77" s="4" t="s">
        <v>75</v>
      </c>
      <c r="B77" s="83">
        <v>2017</v>
      </c>
      <c r="C77" s="83">
        <v>2017</v>
      </c>
      <c r="D77" s="9">
        <f t="shared" si="39"/>
        <v>489.3</v>
      </c>
      <c r="E77" s="9">
        <v>0</v>
      </c>
      <c r="F77" s="5">
        <v>489.3</v>
      </c>
      <c r="G77" s="9">
        <v>0</v>
      </c>
      <c r="H77" s="9">
        <v>0</v>
      </c>
      <c r="I77" s="9">
        <f t="shared" si="40"/>
        <v>391.3</v>
      </c>
      <c r="J77" s="9">
        <v>0</v>
      </c>
      <c r="K77" s="9">
        <v>391.3</v>
      </c>
      <c r="L77" s="9">
        <v>0</v>
      </c>
      <c r="M77" s="9">
        <v>0</v>
      </c>
      <c r="N77" s="9">
        <f t="shared" si="41"/>
        <v>391.3</v>
      </c>
      <c r="O77" s="9">
        <v>0</v>
      </c>
      <c r="P77" s="9">
        <v>391.3</v>
      </c>
      <c r="Q77" s="9">
        <v>0</v>
      </c>
      <c r="R77" s="9">
        <v>0</v>
      </c>
      <c r="S77" s="47">
        <f t="shared" si="2"/>
        <v>0.8</v>
      </c>
      <c r="T77" s="48">
        <f t="shared" si="3"/>
        <v>1</v>
      </c>
      <c r="U77" s="28">
        <f t="shared" si="4"/>
        <v>0.8</v>
      </c>
    </row>
    <row r="78" spans="1:21" s="6" customFormat="1" ht="48" x14ac:dyDescent="0.2">
      <c r="A78" s="4" t="s">
        <v>76</v>
      </c>
      <c r="B78" s="83">
        <v>2017</v>
      </c>
      <c r="C78" s="83">
        <v>2017</v>
      </c>
      <c r="D78" s="9">
        <f t="shared" si="39"/>
        <v>4129.8999999999996</v>
      </c>
      <c r="E78" s="9">
        <v>0</v>
      </c>
      <c r="F78" s="5">
        <v>4129.8999999999996</v>
      </c>
      <c r="G78" s="9">
        <v>0</v>
      </c>
      <c r="H78" s="9">
        <v>0</v>
      </c>
      <c r="I78" s="9">
        <f t="shared" si="40"/>
        <v>4129.8</v>
      </c>
      <c r="J78" s="9">
        <v>0</v>
      </c>
      <c r="K78" s="9">
        <v>4129.8</v>
      </c>
      <c r="L78" s="9">
        <v>0</v>
      </c>
      <c r="M78" s="9">
        <v>0</v>
      </c>
      <c r="N78" s="9">
        <f t="shared" si="41"/>
        <v>4129.8</v>
      </c>
      <c r="O78" s="9">
        <v>0</v>
      </c>
      <c r="P78" s="9">
        <v>4129.8</v>
      </c>
      <c r="Q78" s="9">
        <v>0</v>
      </c>
      <c r="R78" s="9">
        <v>0</v>
      </c>
      <c r="S78" s="47">
        <f t="shared" si="2"/>
        <v>1</v>
      </c>
      <c r="T78" s="48">
        <f t="shared" si="3"/>
        <v>1</v>
      </c>
      <c r="U78" s="28">
        <f t="shared" si="4"/>
        <v>1</v>
      </c>
    </row>
    <row r="79" spans="1:21" s="6" customFormat="1" ht="36" x14ac:dyDescent="0.2">
      <c r="A79" s="4" t="s">
        <v>77</v>
      </c>
      <c r="B79" s="83">
        <v>2017</v>
      </c>
      <c r="C79" s="83">
        <v>2017</v>
      </c>
      <c r="D79" s="9">
        <f t="shared" si="39"/>
        <v>1224.4000000000001</v>
      </c>
      <c r="E79" s="9">
        <v>0</v>
      </c>
      <c r="F79" s="5">
        <v>1224.4000000000001</v>
      </c>
      <c r="G79" s="9">
        <v>0</v>
      </c>
      <c r="H79" s="9">
        <v>0</v>
      </c>
      <c r="I79" s="9">
        <f t="shared" si="40"/>
        <v>1224.4000000000001</v>
      </c>
      <c r="J79" s="9">
        <v>0</v>
      </c>
      <c r="K79" s="9">
        <v>1224.4000000000001</v>
      </c>
      <c r="L79" s="9">
        <v>0</v>
      </c>
      <c r="M79" s="9">
        <v>0</v>
      </c>
      <c r="N79" s="9">
        <f t="shared" si="41"/>
        <v>1224.4000000000001</v>
      </c>
      <c r="O79" s="9">
        <v>0</v>
      </c>
      <c r="P79" s="9">
        <v>1224.4000000000001</v>
      </c>
      <c r="Q79" s="9">
        <v>0</v>
      </c>
      <c r="R79" s="9">
        <v>0</v>
      </c>
      <c r="S79" s="47">
        <f t="shared" si="2"/>
        <v>1</v>
      </c>
      <c r="T79" s="48">
        <f t="shared" si="3"/>
        <v>1</v>
      </c>
      <c r="U79" s="28">
        <f t="shared" si="4"/>
        <v>1</v>
      </c>
    </row>
    <row r="80" spans="1:21" s="6" customFormat="1" ht="48" x14ac:dyDescent="0.2">
      <c r="A80" s="4" t="s">
        <v>78</v>
      </c>
      <c r="B80" s="8">
        <v>2017</v>
      </c>
      <c r="C80" s="8">
        <v>2020</v>
      </c>
      <c r="D80" s="9">
        <f t="shared" si="39"/>
        <v>1670.7</v>
      </c>
      <c r="E80" s="9">
        <v>0</v>
      </c>
      <c r="F80" s="5">
        <v>1670.7</v>
      </c>
      <c r="G80" s="9">
        <v>0</v>
      </c>
      <c r="H80" s="9">
        <v>0</v>
      </c>
      <c r="I80" s="9">
        <f t="shared" si="40"/>
        <v>1150.5999999999999</v>
      </c>
      <c r="J80" s="9">
        <v>0</v>
      </c>
      <c r="K80" s="9">
        <v>1150.5999999999999</v>
      </c>
      <c r="L80" s="9">
        <v>0</v>
      </c>
      <c r="M80" s="9">
        <v>0</v>
      </c>
      <c r="N80" s="9">
        <f t="shared" si="41"/>
        <v>1150.5999999999999</v>
      </c>
      <c r="O80" s="9">
        <v>0</v>
      </c>
      <c r="P80" s="9">
        <v>1150.5999999999999</v>
      </c>
      <c r="Q80" s="9">
        <v>0</v>
      </c>
      <c r="R80" s="9">
        <v>0</v>
      </c>
      <c r="S80" s="47">
        <f t="shared" si="2"/>
        <v>0.68899999999999995</v>
      </c>
      <c r="T80" s="48">
        <f t="shared" si="3"/>
        <v>1</v>
      </c>
      <c r="U80" s="28">
        <f t="shared" si="4"/>
        <v>0.68899999999999995</v>
      </c>
    </row>
    <row r="81" spans="1:21" s="6" customFormat="1" x14ac:dyDescent="0.2">
      <c r="A81" s="4" t="s">
        <v>79</v>
      </c>
      <c r="B81" s="83">
        <v>2017</v>
      </c>
      <c r="C81" s="83">
        <v>2017</v>
      </c>
      <c r="D81" s="9">
        <f t="shared" si="39"/>
        <v>1114.2</v>
      </c>
      <c r="E81" s="9">
        <v>0</v>
      </c>
      <c r="F81" s="5">
        <v>1114.2</v>
      </c>
      <c r="G81" s="9">
        <v>0</v>
      </c>
      <c r="H81" s="9">
        <v>0</v>
      </c>
      <c r="I81" s="9">
        <f t="shared" si="40"/>
        <v>1114.0999999999999</v>
      </c>
      <c r="J81" s="9">
        <v>0</v>
      </c>
      <c r="K81" s="9">
        <v>1114.0999999999999</v>
      </c>
      <c r="L81" s="9">
        <v>0</v>
      </c>
      <c r="M81" s="9">
        <v>0</v>
      </c>
      <c r="N81" s="9">
        <f t="shared" si="41"/>
        <v>1114.0999999999999</v>
      </c>
      <c r="O81" s="9">
        <v>0</v>
      </c>
      <c r="P81" s="9">
        <v>1114.0999999999999</v>
      </c>
      <c r="Q81" s="9">
        <v>0</v>
      </c>
      <c r="R81" s="9">
        <v>0</v>
      </c>
      <c r="S81" s="47">
        <f t="shared" si="2"/>
        <v>1</v>
      </c>
      <c r="T81" s="48">
        <f t="shared" si="3"/>
        <v>1</v>
      </c>
      <c r="U81" s="28">
        <f t="shared" si="4"/>
        <v>1</v>
      </c>
    </row>
    <row r="82" spans="1:21" s="6" customFormat="1" ht="24" x14ac:dyDescent="0.2">
      <c r="A82" s="4" t="s">
        <v>80</v>
      </c>
      <c r="B82" s="83">
        <v>2016</v>
      </c>
      <c r="C82" s="83">
        <v>2017</v>
      </c>
      <c r="D82" s="9">
        <f t="shared" si="39"/>
        <v>195.4</v>
      </c>
      <c r="E82" s="9">
        <v>0</v>
      </c>
      <c r="F82" s="5">
        <v>195.4</v>
      </c>
      <c r="G82" s="9">
        <v>0</v>
      </c>
      <c r="H82" s="9">
        <v>0</v>
      </c>
      <c r="I82" s="9">
        <f t="shared" si="40"/>
        <v>195.4</v>
      </c>
      <c r="J82" s="9">
        <v>0</v>
      </c>
      <c r="K82" s="9">
        <v>195.4</v>
      </c>
      <c r="L82" s="9">
        <v>0</v>
      </c>
      <c r="M82" s="9">
        <v>0</v>
      </c>
      <c r="N82" s="9">
        <f t="shared" si="41"/>
        <v>0</v>
      </c>
      <c r="O82" s="9">
        <v>0</v>
      </c>
      <c r="P82" s="9">
        <v>0</v>
      </c>
      <c r="Q82" s="9">
        <v>0</v>
      </c>
      <c r="R82" s="9">
        <v>0</v>
      </c>
      <c r="S82" s="47">
        <f t="shared" si="2"/>
        <v>1</v>
      </c>
      <c r="T82" s="48">
        <f t="shared" si="3"/>
        <v>0</v>
      </c>
      <c r="U82" s="28">
        <f t="shared" si="4"/>
        <v>1</v>
      </c>
    </row>
    <row r="83" spans="1:21" s="6" customFormat="1" ht="48" x14ac:dyDescent="0.2">
      <c r="A83" s="4" t="s">
        <v>81</v>
      </c>
      <c r="B83" s="83">
        <v>2016</v>
      </c>
      <c r="C83" s="83">
        <v>2020</v>
      </c>
      <c r="D83" s="9">
        <f t="shared" si="39"/>
        <v>2000</v>
      </c>
      <c r="E83" s="9">
        <v>0</v>
      </c>
      <c r="F83" s="5">
        <v>2000</v>
      </c>
      <c r="G83" s="9">
        <v>0</v>
      </c>
      <c r="H83" s="9">
        <v>0</v>
      </c>
      <c r="I83" s="9">
        <f t="shared" si="40"/>
        <v>1391</v>
      </c>
      <c r="J83" s="9">
        <v>0</v>
      </c>
      <c r="K83" s="9">
        <v>1391</v>
      </c>
      <c r="L83" s="9">
        <v>0</v>
      </c>
      <c r="M83" s="9">
        <v>0</v>
      </c>
      <c r="N83" s="9">
        <f t="shared" si="41"/>
        <v>1391</v>
      </c>
      <c r="O83" s="9">
        <v>0</v>
      </c>
      <c r="P83" s="9">
        <v>1391</v>
      </c>
      <c r="Q83" s="9">
        <v>0</v>
      </c>
      <c r="R83" s="9">
        <v>0</v>
      </c>
      <c r="S83" s="47">
        <f t="shared" si="2"/>
        <v>0.69599999999999995</v>
      </c>
      <c r="T83" s="48">
        <f t="shared" si="3"/>
        <v>1</v>
      </c>
      <c r="U83" s="28">
        <f t="shared" si="4"/>
        <v>0.69599999999999995</v>
      </c>
    </row>
    <row r="84" spans="1:21" s="6" customFormat="1" ht="24" x14ac:dyDescent="0.2">
      <c r="A84" s="4" t="s">
        <v>82</v>
      </c>
      <c r="B84" s="83">
        <v>2017</v>
      </c>
      <c r="C84" s="83">
        <v>2017</v>
      </c>
      <c r="D84" s="9">
        <f t="shared" si="39"/>
        <v>718.5</v>
      </c>
      <c r="E84" s="9">
        <v>0</v>
      </c>
      <c r="F84" s="5">
        <v>718.5</v>
      </c>
      <c r="G84" s="9">
        <v>0</v>
      </c>
      <c r="H84" s="9">
        <v>0</v>
      </c>
      <c r="I84" s="9">
        <f t="shared" si="40"/>
        <v>718.5</v>
      </c>
      <c r="J84" s="9">
        <v>0</v>
      </c>
      <c r="K84" s="9">
        <v>718.5</v>
      </c>
      <c r="L84" s="9">
        <v>0</v>
      </c>
      <c r="M84" s="9">
        <v>0</v>
      </c>
      <c r="N84" s="9">
        <f t="shared" si="41"/>
        <v>718.5</v>
      </c>
      <c r="O84" s="9">
        <v>0</v>
      </c>
      <c r="P84" s="9">
        <v>718.5</v>
      </c>
      <c r="Q84" s="9">
        <v>0</v>
      </c>
      <c r="R84" s="9">
        <v>0</v>
      </c>
      <c r="S84" s="47">
        <f t="shared" si="2"/>
        <v>1</v>
      </c>
      <c r="T84" s="48">
        <f t="shared" si="3"/>
        <v>1</v>
      </c>
      <c r="U84" s="28">
        <f t="shared" si="4"/>
        <v>1</v>
      </c>
    </row>
    <row r="85" spans="1:21" s="6" customFormat="1" ht="24" x14ac:dyDescent="0.2">
      <c r="A85" s="4" t="s">
        <v>83</v>
      </c>
      <c r="B85" s="83">
        <v>2017</v>
      </c>
      <c r="C85" s="83">
        <v>2017</v>
      </c>
      <c r="D85" s="9">
        <f t="shared" si="39"/>
        <v>2869</v>
      </c>
      <c r="E85" s="9">
        <v>0</v>
      </c>
      <c r="F85" s="5">
        <v>2869</v>
      </c>
      <c r="G85" s="9">
        <v>0</v>
      </c>
      <c r="H85" s="9">
        <v>0</v>
      </c>
      <c r="I85" s="9">
        <f t="shared" si="40"/>
        <v>2868.9</v>
      </c>
      <c r="J85" s="9">
        <v>0</v>
      </c>
      <c r="K85" s="9">
        <v>2868.9</v>
      </c>
      <c r="L85" s="9">
        <v>0</v>
      </c>
      <c r="M85" s="9">
        <v>0</v>
      </c>
      <c r="N85" s="9">
        <f t="shared" si="41"/>
        <v>2868.9</v>
      </c>
      <c r="O85" s="9">
        <v>0</v>
      </c>
      <c r="P85" s="9">
        <v>2868.9</v>
      </c>
      <c r="Q85" s="9">
        <v>0</v>
      </c>
      <c r="R85" s="9">
        <v>0</v>
      </c>
      <c r="S85" s="47">
        <f t="shared" ref="S85:S109" si="42">K85/F85</f>
        <v>1</v>
      </c>
      <c r="T85" s="48">
        <f t="shared" ref="T85:T109" si="43">P85/K85</f>
        <v>1</v>
      </c>
      <c r="U85" s="28">
        <f t="shared" si="4"/>
        <v>1</v>
      </c>
    </row>
    <row r="86" spans="1:21" s="6" customFormat="1" x14ac:dyDescent="0.2">
      <c r="A86" s="10" t="s">
        <v>84</v>
      </c>
      <c r="B86" s="83">
        <v>2017</v>
      </c>
      <c r="C86" s="83">
        <v>2017</v>
      </c>
      <c r="D86" s="9">
        <f t="shared" si="39"/>
        <v>49.5</v>
      </c>
      <c r="E86" s="9">
        <v>0</v>
      </c>
      <c r="F86" s="5">
        <v>49.5</v>
      </c>
      <c r="G86" s="9">
        <v>0</v>
      </c>
      <c r="H86" s="9">
        <v>0</v>
      </c>
      <c r="I86" s="9">
        <f t="shared" si="40"/>
        <v>49.4</v>
      </c>
      <c r="J86" s="9">
        <v>0</v>
      </c>
      <c r="K86" s="9">
        <v>49.4</v>
      </c>
      <c r="L86" s="9">
        <v>0</v>
      </c>
      <c r="M86" s="9">
        <v>0</v>
      </c>
      <c r="N86" s="9">
        <f t="shared" si="41"/>
        <v>49.4</v>
      </c>
      <c r="O86" s="9">
        <v>0</v>
      </c>
      <c r="P86" s="9">
        <v>49.4</v>
      </c>
      <c r="Q86" s="9">
        <v>0</v>
      </c>
      <c r="R86" s="9">
        <v>0</v>
      </c>
      <c r="S86" s="47">
        <f t="shared" si="42"/>
        <v>0.998</v>
      </c>
      <c r="T86" s="48">
        <f t="shared" si="43"/>
        <v>1</v>
      </c>
      <c r="U86" s="28">
        <f t="shared" si="4"/>
        <v>0.998</v>
      </c>
    </row>
    <row r="87" spans="1:21" s="6" customFormat="1" ht="24" x14ac:dyDescent="0.2">
      <c r="A87" s="4" t="s">
        <v>85</v>
      </c>
      <c r="B87" s="83">
        <v>2017</v>
      </c>
      <c r="C87" s="83">
        <v>2017</v>
      </c>
      <c r="D87" s="9">
        <f t="shared" si="39"/>
        <v>76</v>
      </c>
      <c r="E87" s="9">
        <v>0</v>
      </c>
      <c r="F87" s="5">
        <v>76</v>
      </c>
      <c r="G87" s="9">
        <v>0</v>
      </c>
      <c r="H87" s="9">
        <v>0</v>
      </c>
      <c r="I87" s="9">
        <f t="shared" si="40"/>
        <v>75.900000000000006</v>
      </c>
      <c r="J87" s="9">
        <v>0</v>
      </c>
      <c r="K87" s="9">
        <v>75.900000000000006</v>
      </c>
      <c r="L87" s="9">
        <v>0</v>
      </c>
      <c r="M87" s="9">
        <v>0</v>
      </c>
      <c r="N87" s="9">
        <f t="shared" si="41"/>
        <v>75.900000000000006</v>
      </c>
      <c r="O87" s="9">
        <v>0</v>
      </c>
      <c r="P87" s="9">
        <v>75.900000000000006</v>
      </c>
      <c r="Q87" s="9">
        <v>0</v>
      </c>
      <c r="R87" s="9">
        <v>0</v>
      </c>
      <c r="S87" s="47">
        <f t="shared" si="42"/>
        <v>0.999</v>
      </c>
      <c r="T87" s="48">
        <f t="shared" si="43"/>
        <v>1</v>
      </c>
      <c r="U87" s="28">
        <f t="shared" si="4"/>
        <v>0.999</v>
      </c>
    </row>
    <row r="88" spans="1:21" s="6" customFormat="1" x14ac:dyDescent="0.2">
      <c r="A88" s="10" t="s">
        <v>86</v>
      </c>
      <c r="B88" s="83">
        <v>2017</v>
      </c>
      <c r="C88" s="83">
        <v>2017</v>
      </c>
      <c r="D88" s="9">
        <f t="shared" si="39"/>
        <v>262.89999999999998</v>
      </c>
      <c r="E88" s="9">
        <v>0</v>
      </c>
      <c r="F88" s="5">
        <v>262.89999999999998</v>
      </c>
      <c r="G88" s="9">
        <v>0</v>
      </c>
      <c r="H88" s="9">
        <v>0</v>
      </c>
      <c r="I88" s="9">
        <f t="shared" si="40"/>
        <v>0</v>
      </c>
      <c r="J88" s="9">
        <v>0</v>
      </c>
      <c r="K88" s="9">
        <v>0</v>
      </c>
      <c r="L88" s="9">
        <v>0</v>
      </c>
      <c r="M88" s="9">
        <v>0</v>
      </c>
      <c r="N88" s="9">
        <f t="shared" si="41"/>
        <v>0</v>
      </c>
      <c r="O88" s="9">
        <v>0</v>
      </c>
      <c r="P88" s="9">
        <v>0</v>
      </c>
      <c r="Q88" s="9">
        <v>0</v>
      </c>
      <c r="R88" s="9">
        <v>0</v>
      </c>
      <c r="S88" s="47">
        <f t="shared" si="42"/>
        <v>0</v>
      </c>
      <c r="T88" s="48" t="s">
        <v>5</v>
      </c>
      <c r="U88" s="28">
        <f t="shared" ref="U88:U109" si="44">I88/D88</f>
        <v>0</v>
      </c>
    </row>
    <row r="89" spans="1:21" s="6" customFormat="1" ht="36" x14ac:dyDescent="0.2">
      <c r="A89" s="4" t="s">
        <v>87</v>
      </c>
      <c r="B89" s="83">
        <v>2017</v>
      </c>
      <c r="C89" s="83">
        <v>2017</v>
      </c>
      <c r="D89" s="5">
        <v>16551.7</v>
      </c>
      <c r="E89" s="9">
        <v>0</v>
      </c>
      <c r="F89" s="5">
        <v>16551.7</v>
      </c>
      <c r="G89" s="5">
        <v>0</v>
      </c>
      <c r="H89" s="5">
        <v>0</v>
      </c>
      <c r="I89" s="5">
        <v>3972.6</v>
      </c>
      <c r="J89" s="5">
        <v>0</v>
      </c>
      <c r="K89" s="5">
        <v>3972.6</v>
      </c>
      <c r="L89" s="9">
        <v>0</v>
      </c>
      <c r="M89" s="9">
        <v>0</v>
      </c>
      <c r="N89" s="5">
        <v>0</v>
      </c>
      <c r="O89" s="9">
        <v>0</v>
      </c>
      <c r="P89" s="5">
        <v>0</v>
      </c>
      <c r="Q89" s="9">
        <v>0</v>
      </c>
      <c r="R89" s="9">
        <v>0</v>
      </c>
      <c r="S89" s="47">
        <f t="shared" si="42"/>
        <v>0.24</v>
      </c>
      <c r="T89" s="48">
        <f t="shared" si="43"/>
        <v>0</v>
      </c>
      <c r="U89" s="28">
        <f t="shared" si="44"/>
        <v>0.24</v>
      </c>
    </row>
    <row r="90" spans="1:21" ht="60" x14ac:dyDescent="0.2">
      <c r="A90" s="32" t="s">
        <v>88</v>
      </c>
      <c r="B90" s="38">
        <v>2015</v>
      </c>
      <c r="C90" s="38">
        <v>2020</v>
      </c>
      <c r="D90" s="45">
        <f>D92+D95</f>
        <v>62087.9</v>
      </c>
      <c r="E90" s="34">
        <v>0</v>
      </c>
      <c r="F90" s="45">
        <f t="shared" ref="F90:P90" si="45">F92+F95</f>
        <v>62087.9</v>
      </c>
      <c r="G90" s="45">
        <f t="shared" si="45"/>
        <v>0</v>
      </c>
      <c r="H90" s="45">
        <f t="shared" si="45"/>
        <v>0</v>
      </c>
      <c r="I90" s="45">
        <f t="shared" si="45"/>
        <v>50535</v>
      </c>
      <c r="J90" s="45">
        <f t="shared" si="45"/>
        <v>0</v>
      </c>
      <c r="K90" s="45">
        <f t="shared" si="45"/>
        <v>50535</v>
      </c>
      <c r="L90" s="34">
        <v>0</v>
      </c>
      <c r="M90" s="34">
        <v>0</v>
      </c>
      <c r="N90" s="45">
        <f t="shared" si="45"/>
        <v>39247.800000000003</v>
      </c>
      <c r="O90" s="34">
        <v>0</v>
      </c>
      <c r="P90" s="45">
        <f t="shared" si="45"/>
        <v>39247.800000000003</v>
      </c>
      <c r="Q90" s="34">
        <v>0</v>
      </c>
      <c r="R90" s="34">
        <v>0</v>
      </c>
      <c r="S90" s="49">
        <f t="shared" si="42"/>
        <v>0.81399999999999995</v>
      </c>
      <c r="T90" s="50">
        <f t="shared" si="43"/>
        <v>0.77700000000000002</v>
      </c>
      <c r="U90" s="87">
        <f t="shared" si="44"/>
        <v>0.81399999999999995</v>
      </c>
    </row>
    <row r="91" spans="1:21" s="6" customFormat="1" x14ac:dyDescent="0.2">
      <c r="A91" s="69" t="s">
        <v>54</v>
      </c>
      <c r="B91" s="70"/>
      <c r="C91" s="70"/>
      <c r="D91" s="66">
        <f>D90</f>
        <v>62087.9</v>
      </c>
      <c r="E91" s="66">
        <v>0</v>
      </c>
      <c r="F91" s="66">
        <f t="shared" ref="F91:P91" si="46">F90</f>
        <v>62087.9</v>
      </c>
      <c r="G91" s="66">
        <f t="shared" si="46"/>
        <v>0</v>
      </c>
      <c r="H91" s="66">
        <f t="shared" si="46"/>
        <v>0</v>
      </c>
      <c r="I91" s="66">
        <f t="shared" si="46"/>
        <v>50535</v>
      </c>
      <c r="J91" s="66">
        <f t="shared" si="46"/>
        <v>0</v>
      </c>
      <c r="K91" s="66">
        <f t="shared" si="46"/>
        <v>50535</v>
      </c>
      <c r="L91" s="66">
        <v>0</v>
      </c>
      <c r="M91" s="66">
        <v>0</v>
      </c>
      <c r="N91" s="66">
        <f t="shared" si="46"/>
        <v>39247.800000000003</v>
      </c>
      <c r="O91" s="66">
        <v>0</v>
      </c>
      <c r="P91" s="66">
        <f t="shared" si="46"/>
        <v>39247.800000000003</v>
      </c>
      <c r="Q91" s="66">
        <v>0</v>
      </c>
      <c r="R91" s="66">
        <v>0</v>
      </c>
      <c r="S91" s="67">
        <f t="shared" si="42"/>
        <v>0.81399999999999995</v>
      </c>
      <c r="T91" s="68">
        <f t="shared" si="43"/>
        <v>0.77700000000000002</v>
      </c>
      <c r="U91" s="90">
        <f t="shared" si="44"/>
        <v>0.81399999999999995</v>
      </c>
    </row>
    <row r="92" spans="1:21" s="6" customFormat="1" ht="24" x14ac:dyDescent="0.2">
      <c r="A92" s="35" t="s">
        <v>89</v>
      </c>
      <c r="B92" s="84">
        <v>2015</v>
      </c>
      <c r="C92" s="85">
        <v>2020</v>
      </c>
      <c r="D92" s="41">
        <f t="shared" ref="D92" si="47">D93+D94</f>
        <v>50535.1</v>
      </c>
      <c r="E92" s="9">
        <v>0</v>
      </c>
      <c r="F92" s="41">
        <f>F93+F94</f>
        <v>50535.1</v>
      </c>
      <c r="G92" s="41">
        <f t="shared" ref="G92:P92" si="48">G93+G94</f>
        <v>0</v>
      </c>
      <c r="H92" s="41">
        <f t="shared" si="48"/>
        <v>0</v>
      </c>
      <c r="I92" s="41">
        <f t="shared" si="48"/>
        <v>50535</v>
      </c>
      <c r="J92" s="41">
        <f t="shared" si="48"/>
        <v>0</v>
      </c>
      <c r="K92" s="41">
        <f t="shared" si="48"/>
        <v>50535</v>
      </c>
      <c r="L92" s="36">
        <v>0</v>
      </c>
      <c r="M92" s="36">
        <v>0</v>
      </c>
      <c r="N92" s="41">
        <f t="shared" si="48"/>
        <v>39247.800000000003</v>
      </c>
      <c r="O92" s="36">
        <v>0</v>
      </c>
      <c r="P92" s="41">
        <f t="shared" si="48"/>
        <v>39247.800000000003</v>
      </c>
      <c r="Q92" s="36">
        <v>0</v>
      </c>
      <c r="R92" s="36">
        <v>0</v>
      </c>
      <c r="S92" s="52">
        <f t="shared" si="42"/>
        <v>1</v>
      </c>
      <c r="T92" s="53">
        <f t="shared" si="43"/>
        <v>0.77700000000000002</v>
      </c>
      <c r="U92" s="88">
        <f t="shared" si="44"/>
        <v>1</v>
      </c>
    </row>
    <row r="93" spans="1:21" s="6" customFormat="1" ht="24" x14ac:dyDescent="0.2">
      <c r="A93" s="4" t="s">
        <v>90</v>
      </c>
      <c r="B93" s="83">
        <v>2017</v>
      </c>
      <c r="C93" s="83">
        <v>2017</v>
      </c>
      <c r="D93" s="9">
        <f t="shared" ref="D93:D94" si="49">F93+G93+H93</f>
        <v>11287.3</v>
      </c>
      <c r="E93" s="9">
        <v>0</v>
      </c>
      <c r="F93" s="5">
        <v>11287.3</v>
      </c>
      <c r="G93" s="9">
        <v>0</v>
      </c>
      <c r="H93" s="9">
        <v>0</v>
      </c>
      <c r="I93" s="9">
        <f t="shared" ref="I93:I94" si="50">K93+L93+M93</f>
        <v>11287.2</v>
      </c>
      <c r="J93" s="9">
        <v>0</v>
      </c>
      <c r="K93" s="51">
        <v>11287.2</v>
      </c>
      <c r="L93" s="9">
        <v>0</v>
      </c>
      <c r="M93" s="9">
        <v>0</v>
      </c>
      <c r="N93" s="9">
        <f t="shared" ref="N93:N94" si="51">P93+Q93+R93</f>
        <v>0</v>
      </c>
      <c r="O93" s="9">
        <v>0</v>
      </c>
      <c r="P93" s="51">
        <v>0</v>
      </c>
      <c r="Q93" s="9">
        <v>0</v>
      </c>
      <c r="R93" s="9">
        <v>0</v>
      </c>
      <c r="S93" s="47">
        <f t="shared" si="42"/>
        <v>1</v>
      </c>
      <c r="T93" s="48">
        <f t="shared" si="43"/>
        <v>0</v>
      </c>
      <c r="U93" s="28">
        <f t="shared" si="44"/>
        <v>1</v>
      </c>
    </row>
    <row r="94" spans="1:21" s="6" customFormat="1" x14ac:dyDescent="0.2">
      <c r="A94" s="4" t="s">
        <v>91</v>
      </c>
      <c r="B94" s="83">
        <v>2017</v>
      </c>
      <c r="C94" s="83">
        <v>2017</v>
      </c>
      <c r="D94" s="9">
        <f t="shared" si="49"/>
        <v>39247.800000000003</v>
      </c>
      <c r="E94" s="51">
        <v>0</v>
      </c>
      <c r="F94" s="5">
        <v>39247.800000000003</v>
      </c>
      <c r="G94" s="9">
        <v>0</v>
      </c>
      <c r="H94" s="9">
        <v>0</v>
      </c>
      <c r="I94" s="9">
        <f t="shared" si="50"/>
        <v>39247.800000000003</v>
      </c>
      <c r="J94" s="9">
        <v>0</v>
      </c>
      <c r="K94" s="5">
        <v>39247.800000000003</v>
      </c>
      <c r="L94" s="9">
        <v>0</v>
      </c>
      <c r="M94" s="9">
        <v>0</v>
      </c>
      <c r="N94" s="9">
        <f t="shared" si="51"/>
        <v>39247.800000000003</v>
      </c>
      <c r="O94" s="9">
        <v>0</v>
      </c>
      <c r="P94" s="5">
        <v>39247.800000000003</v>
      </c>
      <c r="Q94" s="9">
        <v>0</v>
      </c>
      <c r="R94" s="9">
        <v>0</v>
      </c>
      <c r="S94" s="47">
        <f t="shared" si="42"/>
        <v>1</v>
      </c>
      <c r="T94" s="48">
        <f t="shared" si="43"/>
        <v>1</v>
      </c>
      <c r="U94" s="28">
        <f t="shared" si="44"/>
        <v>1</v>
      </c>
    </row>
    <row r="95" spans="1:21" s="6" customFormat="1" ht="24" x14ac:dyDescent="0.2">
      <c r="A95" s="35" t="s">
        <v>92</v>
      </c>
      <c r="B95" s="84">
        <v>2015</v>
      </c>
      <c r="C95" s="85">
        <v>2020</v>
      </c>
      <c r="D95" s="36">
        <f>F95</f>
        <v>11552.8</v>
      </c>
      <c r="E95" s="36"/>
      <c r="F95" s="36">
        <v>11552.8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52">
        <f t="shared" si="42"/>
        <v>0</v>
      </c>
      <c r="T95" s="53" t="s">
        <v>5</v>
      </c>
      <c r="U95" s="88">
        <f t="shared" si="44"/>
        <v>0</v>
      </c>
    </row>
    <row r="96" spans="1:21" ht="24" x14ac:dyDescent="0.2">
      <c r="A96" s="54" t="s">
        <v>93</v>
      </c>
      <c r="B96" s="63">
        <v>2015</v>
      </c>
      <c r="C96" s="63">
        <v>2020</v>
      </c>
      <c r="D96" s="61">
        <f>D99+D106+D108</f>
        <v>331985.09999999998</v>
      </c>
      <c r="E96" s="61">
        <f t="shared" ref="E96:R96" si="52">E99+E106+E108</f>
        <v>0</v>
      </c>
      <c r="F96" s="61">
        <f t="shared" si="52"/>
        <v>331985.09999999998</v>
      </c>
      <c r="G96" s="61">
        <f t="shared" si="52"/>
        <v>0</v>
      </c>
      <c r="H96" s="61">
        <f t="shared" si="52"/>
        <v>0</v>
      </c>
      <c r="I96" s="61">
        <f t="shared" si="52"/>
        <v>327017.2</v>
      </c>
      <c r="J96" s="61">
        <f t="shared" si="52"/>
        <v>0</v>
      </c>
      <c r="K96" s="61">
        <f t="shared" si="52"/>
        <v>327017.2</v>
      </c>
      <c r="L96" s="61">
        <f t="shared" si="52"/>
        <v>0</v>
      </c>
      <c r="M96" s="61">
        <f t="shared" si="52"/>
        <v>0</v>
      </c>
      <c r="N96" s="61">
        <f t="shared" si="52"/>
        <v>327017.2</v>
      </c>
      <c r="O96" s="61">
        <f t="shared" si="52"/>
        <v>0</v>
      </c>
      <c r="P96" s="61">
        <f t="shared" si="52"/>
        <v>327017.2</v>
      </c>
      <c r="Q96" s="61">
        <f t="shared" si="52"/>
        <v>0</v>
      </c>
      <c r="R96" s="61">
        <f t="shared" si="52"/>
        <v>0</v>
      </c>
      <c r="S96" s="57">
        <f t="shared" si="42"/>
        <v>0.98499999999999999</v>
      </c>
      <c r="T96" s="58">
        <f t="shared" si="43"/>
        <v>1</v>
      </c>
      <c r="U96" s="89">
        <f t="shared" si="44"/>
        <v>0.98499999999999999</v>
      </c>
    </row>
    <row r="97" spans="1:21" x14ac:dyDescent="0.2">
      <c r="A97" s="26" t="s">
        <v>22</v>
      </c>
      <c r="B97" s="25"/>
      <c r="C97" s="25"/>
      <c r="D97" s="5"/>
      <c r="E97" s="9"/>
      <c r="F97" s="9"/>
      <c r="G97" s="9"/>
      <c r="H97" s="9"/>
      <c r="I97" s="5"/>
      <c r="J97" s="9"/>
      <c r="K97" s="9"/>
      <c r="L97" s="9"/>
      <c r="M97" s="9"/>
      <c r="N97" s="5"/>
      <c r="O97" s="9"/>
      <c r="P97" s="9"/>
      <c r="Q97" s="9"/>
      <c r="R97" s="9"/>
      <c r="S97" s="47"/>
      <c r="T97" s="48"/>
      <c r="U97" s="28"/>
    </row>
    <row r="98" spans="1:21" x14ac:dyDescent="0.2">
      <c r="A98" s="69" t="s">
        <v>52</v>
      </c>
      <c r="B98" s="71"/>
      <c r="C98" s="71"/>
      <c r="D98" s="66">
        <f>D96</f>
        <v>331985.09999999998</v>
      </c>
      <c r="E98" s="66">
        <f t="shared" ref="E98:R98" si="53">E96</f>
        <v>0</v>
      </c>
      <c r="F98" s="66">
        <f t="shared" si="53"/>
        <v>331985.09999999998</v>
      </c>
      <c r="G98" s="66">
        <f t="shared" si="53"/>
        <v>0</v>
      </c>
      <c r="H98" s="66">
        <f t="shared" si="53"/>
        <v>0</v>
      </c>
      <c r="I98" s="66">
        <f t="shared" si="53"/>
        <v>327017.2</v>
      </c>
      <c r="J98" s="66">
        <f t="shared" si="53"/>
        <v>0</v>
      </c>
      <c r="K98" s="66">
        <f t="shared" si="53"/>
        <v>327017.2</v>
      </c>
      <c r="L98" s="66">
        <f t="shared" si="53"/>
        <v>0</v>
      </c>
      <c r="M98" s="66">
        <f t="shared" si="53"/>
        <v>0</v>
      </c>
      <c r="N98" s="66">
        <f t="shared" si="53"/>
        <v>327017.2</v>
      </c>
      <c r="O98" s="66">
        <f t="shared" si="53"/>
        <v>0</v>
      </c>
      <c r="P98" s="66">
        <f t="shared" si="53"/>
        <v>327017.2</v>
      </c>
      <c r="Q98" s="66">
        <f t="shared" si="53"/>
        <v>0</v>
      </c>
      <c r="R98" s="66">
        <f t="shared" si="53"/>
        <v>0</v>
      </c>
      <c r="S98" s="67">
        <f t="shared" si="42"/>
        <v>0.98499999999999999</v>
      </c>
      <c r="T98" s="68">
        <f t="shared" si="43"/>
        <v>1</v>
      </c>
      <c r="U98" s="90">
        <f t="shared" si="44"/>
        <v>0.98499999999999999</v>
      </c>
    </row>
    <row r="99" spans="1:21" x14ac:dyDescent="0.2">
      <c r="A99" s="32" t="s">
        <v>94</v>
      </c>
      <c r="B99" s="42"/>
      <c r="C99" s="42"/>
      <c r="D99" s="46">
        <f t="shared" ref="D99:R99" si="54">D100+D101</f>
        <v>267313.5</v>
      </c>
      <c r="E99" s="46">
        <f t="shared" si="54"/>
        <v>0</v>
      </c>
      <c r="F99" s="46">
        <f t="shared" si="54"/>
        <v>267313.5</v>
      </c>
      <c r="G99" s="46">
        <f t="shared" si="54"/>
        <v>0</v>
      </c>
      <c r="H99" s="46">
        <f t="shared" si="54"/>
        <v>0</v>
      </c>
      <c r="I99" s="46">
        <f t="shared" si="54"/>
        <v>263820.5</v>
      </c>
      <c r="J99" s="46">
        <f t="shared" si="54"/>
        <v>0</v>
      </c>
      <c r="K99" s="46">
        <f t="shared" si="54"/>
        <v>263820.5</v>
      </c>
      <c r="L99" s="46">
        <f t="shared" si="54"/>
        <v>0</v>
      </c>
      <c r="M99" s="46">
        <f t="shared" si="54"/>
        <v>0</v>
      </c>
      <c r="N99" s="46">
        <f t="shared" si="54"/>
        <v>263820.5</v>
      </c>
      <c r="O99" s="46">
        <f t="shared" si="54"/>
        <v>0</v>
      </c>
      <c r="P99" s="46">
        <f t="shared" si="54"/>
        <v>263820.5</v>
      </c>
      <c r="Q99" s="46">
        <f t="shared" si="54"/>
        <v>0</v>
      </c>
      <c r="R99" s="46">
        <f t="shared" si="54"/>
        <v>0</v>
      </c>
      <c r="S99" s="49">
        <f t="shared" si="42"/>
        <v>0.98699999999999999</v>
      </c>
      <c r="T99" s="50">
        <f t="shared" si="43"/>
        <v>1</v>
      </c>
      <c r="U99" s="87">
        <f t="shared" si="44"/>
        <v>0.98699999999999999</v>
      </c>
    </row>
    <row r="100" spans="1:21" ht="48" x14ac:dyDescent="0.2">
      <c r="A100" s="4" t="s">
        <v>95</v>
      </c>
      <c r="B100" s="25">
        <v>2015</v>
      </c>
      <c r="C100" s="25">
        <v>2020</v>
      </c>
      <c r="D100" s="9">
        <f>F100+G100+H100</f>
        <v>191911.9</v>
      </c>
      <c r="E100" s="9">
        <v>0</v>
      </c>
      <c r="F100" s="5">
        <v>191911.9</v>
      </c>
      <c r="G100" s="9">
        <f t="shared" ref="G100:H100" si="55">G101+G102+G104</f>
        <v>0</v>
      </c>
      <c r="H100" s="9">
        <f t="shared" si="55"/>
        <v>0</v>
      </c>
      <c r="I100" s="9">
        <f>K100+L100+M100</f>
        <v>191911.9</v>
      </c>
      <c r="J100" s="9">
        <v>0</v>
      </c>
      <c r="K100" s="9">
        <v>191911.9</v>
      </c>
      <c r="L100" s="9">
        <v>0</v>
      </c>
      <c r="M100" s="9">
        <v>0</v>
      </c>
      <c r="N100" s="9">
        <f>P100+Q100+R100</f>
        <v>191911.9</v>
      </c>
      <c r="O100" s="9">
        <v>0</v>
      </c>
      <c r="P100" s="9">
        <v>191911.9</v>
      </c>
      <c r="Q100" s="9">
        <v>0</v>
      </c>
      <c r="R100" s="9">
        <v>0</v>
      </c>
      <c r="S100" s="47">
        <f t="shared" si="42"/>
        <v>1</v>
      </c>
      <c r="T100" s="48">
        <f t="shared" si="43"/>
        <v>1</v>
      </c>
      <c r="U100" s="28">
        <f t="shared" si="44"/>
        <v>1</v>
      </c>
    </row>
    <row r="101" spans="1:21" ht="36" x14ac:dyDescent="0.2">
      <c r="A101" s="35" t="s">
        <v>96</v>
      </c>
      <c r="B101" s="43">
        <v>2015</v>
      </c>
      <c r="C101" s="43">
        <v>2020</v>
      </c>
      <c r="D101" s="41">
        <f t="shared" ref="D101:R101" si="56">D102+D103+D104+D105</f>
        <v>75401.600000000006</v>
      </c>
      <c r="E101" s="41">
        <f t="shared" si="56"/>
        <v>0</v>
      </c>
      <c r="F101" s="41">
        <f t="shared" si="56"/>
        <v>75401.600000000006</v>
      </c>
      <c r="G101" s="41">
        <f t="shared" si="56"/>
        <v>0</v>
      </c>
      <c r="H101" s="41">
        <f t="shared" si="56"/>
        <v>0</v>
      </c>
      <c r="I101" s="41">
        <f t="shared" si="56"/>
        <v>71908.600000000006</v>
      </c>
      <c r="J101" s="41">
        <f t="shared" si="56"/>
        <v>0</v>
      </c>
      <c r="K101" s="41">
        <f t="shared" si="56"/>
        <v>71908.600000000006</v>
      </c>
      <c r="L101" s="41">
        <f t="shared" si="56"/>
        <v>0</v>
      </c>
      <c r="M101" s="41">
        <f t="shared" si="56"/>
        <v>0</v>
      </c>
      <c r="N101" s="41">
        <f t="shared" si="56"/>
        <v>71908.600000000006</v>
      </c>
      <c r="O101" s="41">
        <f t="shared" si="56"/>
        <v>0</v>
      </c>
      <c r="P101" s="41">
        <f t="shared" si="56"/>
        <v>71908.600000000006</v>
      </c>
      <c r="Q101" s="41">
        <f t="shared" si="56"/>
        <v>0</v>
      </c>
      <c r="R101" s="41">
        <f t="shared" si="56"/>
        <v>0</v>
      </c>
      <c r="S101" s="52">
        <f t="shared" si="42"/>
        <v>0.95399999999999996</v>
      </c>
      <c r="T101" s="53">
        <f t="shared" si="43"/>
        <v>1</v>
      </c>
      <c r="U101" s="88">
        <f t="shared" si="44"/>
        <v>0.95399999999999996</v>
      </c>
    </row>
    <row r="102" spans="1:21" ht="24" x14ac:dyDescent="0.2">
      <c r="A102" s="4" t="s">
        <v>97</v>
      </c>
      <c r="B102" s="25">
        <v>2015</v>
      </c>
      <c r="C102" s="25">
        <v>2020</v>
      </c>
      <c r="D102" s="9">
        <f>F102+G102+H102</f>
        <v>2450.6</v>
      </c>
      <c r="E102" s="44">
        <v>0</v>
      </c>
      <c r="F102" s="5">
        <v>2450.6</v>
      </c>
      <c r="G102" s="44">
        <v>0</v>
      </c>
      <c r="H102" s="44">
        <v>0</v>
      </c>
      <c r="I102" s="5">
        <f t="shared" ref="I102:I104" si="57">K102+L102+M102</f>
        <v>2231.6</v>
      </c>
      <c r="J102" s="44">
        <v>0</v>
      </c>
      <c r="K102" s="44">
        <v>2231.6</v>
      </c>
      <c r="L102" s="9">
        <v>0</v>
      </c>
      <c r="M102" s="9">
        <v>0</v>
      </c>
      <c r="N102" s="5">
        <f t="shared" ref="N102:N104" si="58">P102+Q102+R102</f>
        <v>2231.6</v>
      </c>
      <c r="O102" s="9">
        <f t="shared" ref="O102:O105" si="59">J102</f>
        <v>0</v>
      </c>
      <c r="P102" s="44">
        <f>K102</f>
        <v>2231.6</v>
      </c>
      <c r="Q102" s="9">
        <v>0</v>
      </c>
      <c r="R102" s="9">
        <v>0</v>
      </c>
      <c r="S102" s="47">
        <f t="shared" si="42"/>
        <v>0.91100000000000003</v>
      </c>
      <c r="T102" s="48">
        <f t="shared" si="43"/>
        <v>1</v>
      </c>
      <c r="U102" s="28">
        <f t="shared" si="44"/>
        <v>0.91100000000000003</v>
      </c>
    </row>
    <row r="103" spans="1:21" ht="24" x14ac:dyDescent="0.2">
      <c r="A103" s="4" t="s">
        <v>98</v>
      </c>
      <c r="B103" s="25">
        <v>2015</v>
      </c>
      <c r="C103" s="25">
        <v>2020</v>
      </c>
      <c r="D103" s="9">
        <f t="shared" ref="D103:D105" si="60">F103+G103+H103</f>
        <v>33097</v>
      </c>
      <c r="E103" s="44">
        <v>0</v>
      </c>
      <c r="F103" s="5">
        <v>33097</v>
      </c>
      <c r="G103" s="44">
        <v>0</v>
      </c>
      <c r="H103" s="44">
        <v>0</v>
      </c>
      <c r="I103" s="5">
        <f t="shared" si="57"/>
        <v>29877</v>
      </c>
      <c r="J103" s="44">
        <v>0</v>
      </c>
      <c r="K103" s="44">
        <f>29154+723</f>
        <v>29877</v>
      </c>
      <c r="L103" s="9">
        <v>0</v>
      </c>
      <c r="M103" s="9">
        <v>0</v>
      </c>
      <c r="N103" s="5">
        <f t="shared" si="58"/>
        <v>29877</v>
      </c>
      <c r="O103" s="9">
        <v>0</v>
      </c>
      <c r="P103" s="44">
        <f t="shared" ref="P103:P105" si="61">K103</f>
        <v>29877</v>
      </c>
      <c r="Q103" s="9">
        <v>0</v>
      </c>
      <c r="R103" s="9">
        <v>0</v>
      </c>
      <c r="S103" s="47">
        <f t="shared" si="42"/>
        <v>0.90300000000000002</v>
      </c>
      <c r="T103" s="48">
        <f t="shared" si="43"/>
        <v>1</v>
      </c>
      <c r="U103" s="28">
        <f t="shared" si="44"/>
        <v>0.90300000000000002</v>
      </c>
    </row>
    <row r="104" spans="1:21" ht="24" x14ac:dyDescent="0.2">
      <c r="A104" s="4" t="s">
        <v>99</v>
      </c>
      <c r="B104" s="25">
        <v>2015</v>
      </c>
      <c r="C104" s="25">
        <v>2020</v>
      </c>
      <c r="D104" s="9">
        <f t="shared" si="60"/>
        <v>24545</v>
      </c>
      <c r="E104" s="44">
        <v>0</v>
      </c>
      <c r="F104" s="5">
        <v>24545</v>
      </c>
      <c r="G104" s="44">
        <v>0</v>
      </c>
      <c r="H104" s="44">
        <v>0</v>
      </c>
      <c r="I104" s="5">
        <f t="shared" si="57"/>
        <v>24545</v>
      </c>
      <c r="J104" s="44">
        <v>0</v>
      </c>
      <c r="K104" s="44">
        <f>24545</f>
        <v>24545</v>
      </c>
      <c r="L104" s="9">
        <v>0</v>
      </c>
      <c r="M104" s="9">
        <v>0</v>
      </c>
      <c r="N104" s="5">
        <f t="shared" si="58"/>
        <v>24545</v>
      </c>
      <c r="O104" s="9">
        <f t="shared" si="59"/>
        <v>0</v>
      </c>
      <c r="P104" s="44">
        <f t="shared" si="61"/>
        <v>24545</v>
      </c>
      <c r="Q104" s="9">
        <v>0</v>
      </c>
      <c r="R104" s="9">
        <v>0</v>
      </c>
      <c r="S104" s="47">
        <f t="shared" si="42"/>
        <v>1</v>
      </c>
      <c r="T104" s="48">
        <f t="shared" si="43"/>
        <v>1</v>
      </c>
      <c r="U104" s="28">
        <f t="shared" si="44"/>
        <v>1</v>
      </c>
    </row>
    <row r="105" spans="1:21" ht="24" x14ac:dyDescent="0.2">
      <c r="A105" s="4" t="s">
        <v>100</v>
      </c>
      <c r="B105" s="25">
        <v>2015</v>
      </c>
      <c r="C105" s="25">
        <v>2020</v>
      </c>
      <c r="D105" s="9">
        <f t="shared" si="60"/>
        <v>15309</v>
      </c>
      <c r="E105" s="44">
        <v>0</v>
      </c>
      <c r="F105" s="9">
        <v>15309</v>
      </c>
      <c r="G105" s="44">
        <v>0</v>
      </c>
      <c r="H105" s="44">
        <v>0</v>
      </c>
      <c r="I105" s="9">
        <f>K105</f>
        <v>15255</v>
      </c>
      <c r="J105" s="9">
        <v>0</v>
      </c>
      <c r="K105" s="44">
        <v>15255</v>
      </c>
      <c r="L105" s="9">
        <v>0</v>
      </c>
      <c r="M105" s="9">
        <v>0</v>
      </c>
      <c r="N105" s="9">
        <f>I105</f>
        <v>15255</v>
      </c>
      <c r="O105" s="9">
        <f t="shared" si="59"/>
        <v>0</v>
      </c>
      <c r="P105" s="44">
        <f t="shared" si="61"/>
        <v>15255</v>
      </c>
      <c r="Q105" s="9">
        <f t="shared" ref="Q105:R105" si="62">L105</f>
        <v>0</v>
      </c>
      <c r="R105" s="9">
        <f t="shared" si="62"/>
        <v>0</v>
      </c>
      <c r="S105" s="47">
        <f t="shared" si="42"/>
        <v>0.996</v>
      </c>
      <c r="T105" s="48">
        <f t="shared" si="43"/>
        <v>1</v>
      </c>
      <c r="U105" s="28">
        <f t="shared" si="44"/>
        <v>0.996</v>
      </c>
    </row>
    <row r="106" spans="1:21" ht="24" x14ac:dyDescent="0.2">
      <c r="A106" s="32" t="s">
        <v>101</v>
      </c>
      <c r="B106" s="86">
        <v>2015</v>
      </c>
      <c r="C106" s="86">
        <v>2020</v>
      </c>
      <c r="D106" s="46">
        <f>D107</f>
        <v>10000</v>
      </c>
      <c r="E106" s="46">
        <v>0</v>
      </c>
      <c r="F106" s="45">
        <f t="shared" ref="F106:R106" si="63">F107</f>
        <v>10000</v>
      </c>
      <c r="G106" s="46">
        <f t="shared" si="63"/>
        <v>0</v>
      </c>
      <c r="H106" s="46">
        <f t="shared" si="63"/>
        <v>0</v>
      </c>
      <c r="I106" s="46">
        <f t="shared" si="63"/>
        <v>8574.1</v>
      </c>
      <c r="J106" s="46">
        <f t="shared" si="63"/>
        <v>0</v>
      </c>
      <c r="K106" s="46">
        <f t="shared" si="63"/>
        <v>8574.1</v>
      </c>
      <c r="L106" s="46">
        <f t="shared" si="63"/>
        <v>0</v>
      </c>
      <c r="M106" s="46">
        <f t="shared" si="63"/>
        <v>0</v>
      </c>
      <c r="N106" s="46">
        <f t="shared" si="63"/>
        <v>8574.1</v>
      </c>
      <c r="O106" s="46">
        <f t="shared" si="63"/>
        <v>0</v>
      </c>
      <c r="P106" s="46">
        <f t="shared" si="63"/>
        <v>8574.1</v>
      </c>
      <c r="Q106" s="46">
        <f t="shared" si="63"/>
        <v>0</v>
      </c>
      <c r="R106" s="46">
        <f t="shared" si="63"/>
        <v>0</v>
      </c>
      <c r="S106" s="49">
        <f>K106/F106</f>
        <v>0.85699999999999998</v>
      </c>
      <c r="T106" s="50">
        <f t="shared" si="43"/>
        <v>1</v>
      </c>
      <c r="U106" s="87">
        <f t="shared" si="44"/>
        <v>0.85699999999999998</v>
      </c>
    </row>
    <row r="107" spans="1:21" ht="36" x14ac:dyDescent="0.2">
      <c r="A107" s="4" t="s">
        <v>102</v>
      </c>
      <c r="B107" s="25">
        <v>2015</v>
      </c>
      <c r="C107" s="25">
        <v>2020</v>
      </c>
      <c r="D107" s="5">
        <f>F107+G107+H107</f>
        <v>10000</v>
      </c>
      <c r="E107" s="44">
        <v>0</v>
      </c>
      <c r="F107" s="5">
        <v>10000</v>
      </c>
      <c r="G107" s="44">
        <v>0</v>
      </c>
      <c r="H107" s="44">
        <v>0</v>
      </c>
      <c r="I107" s="5">
        <f>K107+L107+M107</f>
        <v>8574.1</v>
      </c>
      <c r="J107" s="9">
        <v>0</v>
      </c>
      <c r="K107" s="44">
        <v>8574.1</v>
      </c>
      <c r="L107" s="9">
        <v>0</v>
      </c>
      <c r="M107" s="9">
        <v>0</v>
      </c>
      <c r="N107" s="5">
        <f>P107+Q107+R107</f>
        <v>8574.1</v>
      </c>
      <c r="O107" s="9">
        <f t="shared" ref="O107:R107" si="64">J107</f>
        <v>0</v>
      </c>
      <c r="P107" s="9">
        <f t="shared" si="64"/>
        <v>8574.1</v>
      </c>
      <c r="Q107" s="9">
        <f t="shared" si="64"/>
        <v>0</v>
      </c>
      <c r="R107" s="9">
        <f t="shared" si="64"/>
        <v>0</v>
      </c>
      <c r="S107" s="47">
        <f t="shared" si="42"/>
        <v>0.85699999999999998</v>
      </c>
      <c r="T107" s="48">
        <f t="shared" si="43"/>
        <v>1</v>
      </c>
      <c r="U107" s="28">
        <f t="shared" si="44"/>
        <v>0.85699999999999998</v>
      </c>
    </row>
    <row r="108" spans="1:21" ht="24" x14ac:dyDescent="0.2">
      <c r="A108" s="32" t="s">
        <v>103</v>
      </c>
      <c r="B108" s="86">
        <v>2015</v>
      </c>
      <c r="C108" s="86">
        <v>2020</v>
      </c>
      <c r="D108" s="46">
        <f>D109</f>
        <v>54671.6</v>
      </c>
      <c r="E108" s="46">
        <f t="shared" ref="E108:R108" si="65">E109</f>
        <v>0</v>
      </c>
      <c r="F108" s="45">
        <f t="shared" si="65"/>
        <v>54671.6</v>
      </c>
      <c r="G108" s="46">
        <f t="shared" si="65"/>
        <v>0</v>
      </c>
      <c r="H108" s="46">
        <f t="shared" si="65"/>
        <v>0</v>
      </c>
      <c r="I108" s="46">
        <f t="shared" si="65"/>
        <v>54622.6</v>
      </c>
      <c r="J108" s="46">
        <f t="shared" si="65"/>
        <v>0</v>
      </c>
      <c r="K108" s="46">
        <f t="shared" si="65"/>
        <v>54622.6</v>
      </c>
      <c r="L108" s="46">
        <f t="shared" si="65"/>
        <v>0</v>
      </c>
      <c r="M108" s="46">
        <f t="shared" si="65"/>
        <v>0</v>
      </c>
      <c r="N108" s="46">
        <f t="shared" si="65"/>
        <v>54622.6</v>
      </c>
      <c r="O108" s="46">
        <f t="shared" si="65"/>
        <v>0</v>
      </c>
      <c r="P108" s="46">
        <f t="shared" si="65"/>
        <v>54622.6</v>
      </c>
      <c r="Q108" s="46">
        <f t="shared" si="65"/>
        <v>0</v>
      </c>
      <c r="R108" s="46">
        <f t="shared" si="65"/>
        <v>0</v>
      </c>
      <c r="S108" s="49">
        <f t="shared" si="42"/>
        <v>0.999</v>
      </c>
      <c r="T108" s="50">
        <f t="shared" si="43"/>
        <v>1</v>
      </c>
      <c r="U108" s="87">
        <f t="shared" si="44"/>
        <v>0.999</v>
      </c>
    </row>
    <row r="109" spans="1:21" ht="36" x14ac:dyDescent="0.2">
      <c r="A109" s="4" t="s">
        <v>104</v>
      </c>
      <c r="B109" s="25">
        <v>2015</v>
      </c>
      <c r="C109" s="25">
        <v>2020</v>
      </c>
      <c r="D109" s="5">
        <f t="shared" ref="D109" si="66">F109+G109+H109</f>
        <v>54671.6</v>
      </c>
      <c r="E109" s="44">
        <v>0</v>
      </c>
      <c r="F109" s="5">
        <v>54671.6</v>
      </c>
      <c r="G109" s="44">
        <v>0</v>
      </c>
      <c r="H109" s="44">
        <v>0</v>
      </c>
      <c r="I109" s="5">
        <f t="shared" ref="I109" si="67">K109+L109+M109</f>
        <v>54622.6</v>
      </c>
      <c r="J109" s="9">
        <v>0</v>
      </c>
      <c r="K109" s="9">
        <v>54622.6</v>
      </c>
      <c r="L109" s="9">
        <v>0</v>
      </c>
      <c r="M109" s="9">
        <v>0</v>
      </c>
      <c r="N109" s="5">
        <f t="shared" ref="N109" si="68">P109+Q109+R109</f>
        <v>54622.6</v>
      </c>
      <c r="O109" s="9">
        <v>0</v>
      </c>
      <c r="P109" s="9">
        <v>54622.6</v>
      </c>
      <c r="Q109" s="9">
        <v>0</v>
      </c>
      <c r="R109" s="9">
        <v>0</v>
      </c>
      <c r="S109" s="47">
        <f t="shared" si="42"/>
        <v>0.999</v>
      </c>
      <c r="T109" s="48">
        <f t="shared" si="43"/>
        <v>1</v>
      </c>
      <c r="U109" s="28">
        <f t="shared" si="44"/>
        <v>0.999</v>
      </c>
    </row>
    <row r="110" spans="1:21" x14ac:dyDescent="0.2">
      <c r="I110" s="11"/>
      <c r="J110" s="11"/>
      <c r="K110" s="11"/>
      <c r="L110" s="11"/>
      <c r="M110" s="11"/>
      <c r="N110" s="11"/>
      <c r="O110" s="11"/>
      <c r="P110" s="11"/>
      <c r="Q110" s="11"/>
    </row>
  </sheetData>
  <mergeCells count="30">
    <mergeCell ref="A14:U14"/>
    <mergeCell ref="A16:T16"/>
    <mergeCell ref="A13:U13"/>
    <mergeCell ref="Q1:U1"/>
    <mergeCell ref="Q2:U2"/>
    <mergeCell ref="Q3:U3"/>
    <mergeCell ref="Q4:U4"/>
    <mergeCell ref="Q5:U5"/>
    <mergeCell ref="P6:U6"/>
    <mergeCell ref="P7:U7"/>
    <mergeCell ref="P8:U8"/>
    <mergeCell ref="A10:U10"/>
    <mergeCell ref="A11:U11"/>
    <mergeCell ref="A12:U12"/>
    <mergeCell ref="A18:A21"/>
    <mergeCell ref="B18:B21"/>
    <mergeCell ref="C18:C21"/>
    <mergeCell ref="D18:R18"/>
    <mergeCell ref="S18:S21"/>
    <mergeCell ref="N20:N21"/>
    <mergeCell ref="O20:R20"/>
    <mergeCell ref="T18:T21"/>
    <mergeCell ref="U18:U21"/>
    <mergeCell ref="D19:H19"/>
    <mergeCell ref="I19:M19"/>
    <mergeCell ref="N19:R19"/>
    <mergeCell ref="D20:D21"/>
    <mergeCell ref="E20:H20"/>
    <mergeCell ref="I20:I21"/>
    <mergeCell ref="J20:M20"/>
  </mergeCells>
  <pageMargins left="0.31496062992125984" right="0.31496062992125984" top="0.74803149606299213" bottom="0.74803149606299213" header="0.31496062992125984" footer="0.31496062992125984"/>
  <pageSetup paperSize="9" scale="42" fitToHeight="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Сидорова</dc:creator>
  <cp:lastModifiedBy>Тимошина Антонина Александровна</cp:lastModifiedBy>
  <cp:lastPrinted>2018-03-01T13:55:43Z</cp:lastPrinted>
  <dcterms:created xsi:type="dcterms:W3CDTF">2014-01-23T06:00:57Z</dcterms:created>
  <dcterms:modified xsi:type="dcterms:W3CDTF">2018-03-12T06:19:38Z</dcterms:modified>
</cp:coreProperties>
</file>