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все ИП - 2020 год" sheetId="1" r:id="rId1"/>
    <sheet name="ТЕПЛО" sheetId="2" r:id="rId2"/>
    <sheet name="ЭНЕРГО" sheetId="3" r:id="rId3"/>
    <sheet name="ВОДА" sheetId="4" r:id="rId4"/>
  </sheets>
  <definedNames/>
  <calcPr fullCalcOnLoad="1"/>
</workbook>
</file>

<file path=xl/comments2.xml><?xml version="1.0" encoding="utf-8"?>
<comments xmlns="http://schemas.openxmlformats.org/spreadsheetml/2006/main">
  <authors>
    <author>Безумова Алла Анатольевна</author>
  </authors>
  <commentList>
    <comment ref="U12" authorId="0">
      <text>
        <r>
          <rPr>
            <b/>
            <sz val="9"/>
            <rFont val="Tahoma"/>
            <family val="2"/>
          </rPr>
          <t>факт 2018-1335,14 (с НДС)
факт 2019 -7034,69 (с НДС)</t>
        </r>
      </text>
    </comment>
    <comment ref="L11" authorId="0">
      <text>
        <r>
          <rPr>
            <sz val="9"/>
            <rFont val="Tahoma"/>
            <family val="2"/>
          </rPr>
          <t>в отчете (вх. № 1296 от 18.03.2021. № 1837 от 16.04.2021) за 2020 год факт исполнения м-я ПСД мод. Котельна Л/завод -</t>
        </r>
        <r>
          <rPr>
            <b/>
            <sz val="9"/>
            <rFont val="Tahoma"/>
            <family val="2"/>
          </rPr>
          <t xml:space="preserve"> 424,486 </t>
        </r>
        <r>
          <rPr>
            <sz val="9"/>
            <rFont val="Tahoma"/>
            <family val="2"/>
          </rPr>
          <t>тыс. руб (с НДС)-период 2018-2020.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K10" authorId="0">
      <text>
        <r>
          <rPr>
            <sz val="9"/>
            <rFont val="Tahoma"/>
            <family val="2"/>
          </rPr>
          <t>на 2020 год планировалось реализовать м-е Реконструкция участка трассы (711,76 с НДС), данное м-е было выполнено в 2019 году</t>
        </r>
        <r>
          <rPr>
            <b/>
            <sz val="9"/>
            <rFont val="Tahoma"/>
            <family val="0"/>
          </rPr>
          <t xml:space="preserve">
</t>
        </r>
      </text>
    </comment>
    <comment ref="H10" authorId="0">
      <text>
        <r>
          <rPr>
            <sz val="9"/>
            <rFont val="Tahoma"/>
            <family val="2"/>
          </rPr>
          <t xml:space="preserve">в 2019 году запланированы 2 м-я по проектированию реконструкции котельных - НЕ ИСПОЛНЕНЫ. 
По факту реализовывались м-я. Запланированные на 2020 (реконструкция участка трассы) и 2021 (реконструкция участка трассы котельной № 1): 711,76+ 1745,61 (с НДС) 
</t>
        </r>
      </text>
    </comment>
    <comment ref="I10" authorId="0">
      <text>
        <r>
          <rPr>
            <sz val="10"/>
            <rFont val="Tahoma"/>
            <family val="2"/>
          </rPr>
          <t xml:space="preserve">в 2019 году запланированы 2 м-я по проектированию реконструкции котельных - НЕ ИСПОЛНЕНЫ. 
По факту реализовывались м-я. Запланированные на 2020 (реконструкция участка трассы) и 2021 (реконструкция участка трассы котельной № 1): 711,76+ 1745,61 (с НДС)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 xml:space="preserve">вх. № 1696 от 09.04.2021
*на 2020 год планировалось реализовать м-е Реконструкция участка трассы (711,76 с НДС), данное м-е было выполнено в 2019 году
</t>
        </r>
      </text>
    </comment>
    <comment ref="I12" authorId="0">
      <text>
        <r>
          <rPr>
            <sz val="9"/>
            <rFont val="Tahoma"/>
            <family val="0"/>
          </rPr>
          <t xml:space="preserve">вх. № 5075 от 02.10.2020
1335,46 с НДС - мероприятие было запланировано на 2019 год. 
выполнено в 2018 году
</t>
        </r>
      </text>
    </comment>
    <comment ref="V11" authorId="0">
      <text>
        <r>
          <rPr>
            <sz val="9"/>
            <rFont val="Tahoma"/>
            <family val="2"/>
          </rPr>
          <t xml:space="preserve">вх. № 1754 от 13.04.2021
</t>
        </r>
      </text>
    </comment>
    <comment ref="L12" authorId="0">
      <text>
        <r>
          <rPr>
            <b/>
            <sz val="8"/>
            <rFont val="Tahoma"/>
            <family val="2"/>
          </rPr>
          <t>вх. № 1773 от 14.04.2021</t>
        </r>
        <r>
          <rPr>
            <sz val="9"/>
            <rFont val="Tahoma"/>
            <family val="2"/>
          </rPr>
          <t xml:space="preserve">
</t>
        </r>
      </text>
    </comment>
    <comment ref="I11" authorId="0">
      <text>
        <r>
          <rPr>
            <sz val="9"/>
            <rFont val="Tahoma"/>
            <family val="2"/>
          </rPr>
          <t xml:space="preserve">вх. №2565 от 22.05.2020
</t>
        </r>
      </text>
    </comment>
    <comment ref="F11" authorId="0">
      <text>
        <r>
          <rPr>
            <sz val="9"/>
            <rFont val="Tahoma"/>
            <family val="2"/>
          </rPr>
          <t>№4748 от 06.09.2019</t>
        </r>
      </text>
    </comment>
  </commentList>
</comments>
</file>

<file path=xl/comments4.xml><?xml version="1.0" encoding="utf-8"?>
<comments xmlns="http://schemas.openxmlformats.org/spreadsheetml/2006/main">
  <authors>
    <author>Безумова Алла Анатольевна</author>
  </authors>
  <commentList>
    <comment ref="E11" authorId="0">
      <text>
        <r>
          <rPr>
            <b/>
            <sz val="9"/>
            <rFont val="Tahoma"/>
            <family val="2"/>
          </rPr>
          <t>сумма без НДС</t>
        </r>
        <r>
          <rPr>
            <sz val="9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9"/>
            <rFont val="Tahoma"/>
            <family val="2"/>
          </rPr>
          <t>сумма без НДС</t>
        </r>
      </text>
    </comment>
    <comment ref="O11" authorId="0">
      <text>
        <r>
          <rPr>
            <b/>
            <sz val="9"/>
            <rFont val="Tahoma"/>
            <family val="2"/>
          </rPr>
          <t>25.02.2021 информация с отчета НКК</t>
        </r>
        <r>
          <rPr>
            <sz val="9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9"/>
            <rFont val="Tahoma"/>
            <family val="2"/>
          </rPr>
          <t>сумма без НДС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<sst xmlns="http://schemas.openxmlformats.org/spreadsheetml/2006/main" count="184" uniqueCount="69">
  <si>
    <t>№</t>
  </si>
  <si>
    <t>Наименование регулируемой организации</t>
  </si>
  <si>
    <t>1.</t>
  </si>
  <si>
    <t>Вид  деятельности регулируемой организации</t>
  </si>
  <si>
    <t xml:space="preserve">Период реализации ИП </t>
  </si>
  <si>
    <t>теплоснабжение</t>
  </si>
  <si>
    <t>2.</t>
  </si>
  <si>
    <t>3.</t>
  </si>
  <si>
    <t>4.</t>
  </si>
  <si>
    <t xml:space="preserve">водоснабжение </t>
  </si>
  <si>
    <t>ИП* - инвестиционная программа</t>
  </si>
  <si>
    <t>Исполнение, %</t>
  </si>
  <si>
    <t>Сводная информация о выполнениии инвестиционных программам</t>
  </si>
  <si>
    <t>ГУП НАО "Ненецкая коммунальная компания"</t>
  </si>
  <si>
    <t>Нарьян-Марское МУ ПОК и ТС</t>
  </si>
  <si>
    <t>МП ЗР "Севержилкомсервис"</t>
  </si>
  <si>
    <t>2019-2021</t>
  </si>
  <si>
    <t>2018-2020</t>
  </si>
  <si>
    <t>5.</t>
  </si>
  <si>
    <t>2020-2022</t>
  </si>
  <si>
    <t>отчет по исполнению</t>
  </si>
  <si>
    <t>2018 год</t>
  </si>
  <si>
    <t>2019 год</t>
  </si>
  <si>
    <t>2020 год</t>
  </si>
  <si>
    <t>-</t>
  </si>
  <si>
    <r>
      <t xml:space="preserve">Информация о выполнениии инвестиционных программам организаций, осуществляющих регулируемые виды деятельности в сфере </t>
    </r>
    <r>
      <rPr>
        <b/>
        <sz val="16"/>
        <rFont val="Times New Roman"/>
        <family val="1"/>
      </rPr>
      <t>теплоснабжение</t>
    </r>
    <r>
      <rPr>
        <sz val="16"/>
        <rFont val="Times New Roman"/>
        <family val="1"/>
      </rPr>
      <t xml:space="preserve">                                                                          </t>
    </r>
    <r>
      <rPr>
        <b/>
        <sz val="16"/>
        <rFont val="Times New Roman"/>
        <family val="1"/>
      </rPr>
      <t>(без НДС, тыс. руб.)</t>
    </r>
  </si>
  <si>
    <r>
      <t xml:space="preserve"> </t>
    </r>
    <r>
      <rPr>
        <b/>
        <sz val="11"/>
        <rFont val="Times New Roman"/>
        <family val="1"/>
      </rPr>
      <t>План</t>
    </r>
    <r>
      <rPr>
        <sz val="11"/>
        <rFont val="Times New Roman"/>
        <family val="1"/>
      </rPr>
      <t xml:space="preserve">
</t>
    </r>
  </si>
  <si>
    <t>Факт</t>
  </si>
  <si>
    <r>
      <rPr>
        <b/>
        <sz val="11"/>
        <rFont val="Times New Roman"/>
        <family val="1"/>
      </rPr>
      <t xml:space="preserve"> План </t>
    </r>
    <r>
      <rPr>
        <sz val="11"/>
        <rFont val="Times New Roman"/>
        <family val="1"/>
      </rPr>
      <t xml:space="preserve">
</t>
    </r>
  </si>
  <si>
    <t xml:space="preserve">Факт </t>
  </si>
  <si>
    <r>
      <rPr>
        <b/>
        <sz val="11"/>
        <rFont val="Times New Roman"/>
        <family val="1"/>
      </rPr>
      <t xml:space="preserve"> План </t>
    </r>
    <r>
      <rPr>
        <sz val="11"/>
        <rFont val="Times New Roman"/>
        <family val="1"/>
      </rPr>
      <t xml:space="preserve">
</t>
    </r>
  </si>
  <si>
    <r>
      <t xml:space="preserve"> </t>
    </r>
    <r>
      <rPr>
        <b/>
        <sz val="11"/>
        <rFont val="Times New Roman"/>
        <family val="1"/>
      </rPr>
      <t>ПЛАН</t>
    </r>
    <r>
      <rPr>
        <sz val="11"/>
        <rFont val="Times New Roman"/>
        <family val="1"/>
      </rPr>
      <t xml:space="preserve"> 
</t>
    </r>
  </si>
  <si>
    <r>
      <rPr>
        <b/>
        <sz val="11"/>
        <rFont val="Times New Roman"/>
        <family val="1"/>
      </rPr>
      <t>ФАКТ</t>
    </r>
    <r>
      <rPr>
        <sz val="11"/>
        <rFont val="Times New Roman"/>
        <family val="1"/>
      </rPr>
      <t xml:space="preserve"> </t>
    </r>
  </si>
  <si>
    <t>за весь период реализации ИП</t>
  </si>
  <si>
    <t>2021 год</t>
  </si>
  <si>
    <t xml:space="preserve"> План 
</t>
  </si>
  <si>
    <t>2022 год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</si>
  <si>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</si>
  <si>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</si>
  <si>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</si>
  <si>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</si>
  <si>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 xml:space="preserve">ФАКТ </t>
  </si>
  <si>
    <t>ФАКТ</t>
  </si>
  <si>
    <t>3 квартал</t>
  </si>
  <si>
    <t>4 квартал</t>
  </si>
  <si>
    <t>с нарастающим</t>
  </si>
  <si>
    <t>весь период реализации</t>
  </si>
  <si>
    <t>Информация о выполнениии инвестиционных программам организаций, осуществляющих регулируемые виды деятельности в сфере водоснабжения и водоотведения     (без НДС, тыс. руб.)</t>
  </si>
  <si>
    <t>План</t>
  </si>
  <si>
    <t xml:space="preserve">Сумма расходов на реализацию ИП в 2020 году без НДС, тыс. руб.
</t>
  </si>
  <si>
    <t xml:space="preserve">Сумма расходов на реализацию ИП за весь период реализации без НДС, тыс. руб.
</t>
  </si>
  <si>
    <t>В 2020 году запланированы 2 мероприятия, по факту исполнены 4. таким образом реализация мероприятий осущестыляется с опережением графиков выполнения мероприятий ИП</t>
  </si>
  <si>
    <t xml:space="preserve">В 2020 году запланирована реализация мероприятия по реконструкции участка трассы "Кирпичные дома" ул. Северная. 5  в п. Искателей </t>
  </si>
  <si>
    <r>
      <rPr>
        <b/>
        <sz val="11"/>
        <rFont val="Times New Roman"/>
        <family val="1"/>
      </rPr>
      <t xml:space="preserve"> ПЛАН</t>
    </r>
    <r>
      <rPr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</si>
  <si>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 ПЛАН </t>
    </r>
    <r>
      <rPr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</si>
  <si>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ПЛАН</t>
    </r>
    <r>
      <rPr>
        <sz val="11"/>
        <rFont val="Times New Roman"/>
        <family val="1"/>
      </rPr>
      <t xml:space="preserve"> 
</t>
    </r>
  </si>
  <si>
    <t>контроль за реализацией ИП по итогам 2020 года</t>
  </si>
  <si>
    <t>В 2020 году планировалось начать реализацию 4 мероприятий, 2 мероприятия по разработке ПСД на реконструкцию водозаборов, 1 мер-е завершено в полном объеме, финансирование проведено в 2020 г., реализация 2-го не состоялась по причине расторжения контракта с подрядной организацией, мероприятие по реконструкции водозабора не начато, т.к. завершение м-я по разработке ПСД и получения положительного заключения гос. экспертизы -конец 2020 года, частично начаты работы по 4-ому мероприятию.</t>
  </si>
  <si>
    <t>В 2020 году планировалось начать реализацию 2-ух мероприятий: "Модернизация с увеличением производительности водоочистной установки на водозаборе в с. Коткино", мероприятие завершено, оплата в полном объеме и "Реконструкция водопроводных сетей водовода в д. Лабожское", частично работы выполнены. произошло увеличение стоимости. Начаты работы по мероприятию "Реконструкция водопроводных сетей водовода в с. Коткино</t>
  </si>
  <si>
    <t>контроль за реализацией ИП по итогам 2020</t>
  </si>
  <si>
    <t>Период реализации ИП завершен. Планируемые мероприятия выполнены не в полном объеме в связи с увеличением сроков проектирования по причине приведения в соответствие документации по земельным участкам объекта ппоектирования. Мероприятие "Строительство модульной котельной № 13 в п. Лесозавод" включен в ТЗ на разработку ИП в сфере теплоснабжения на 2021-2026 г.(проект ИП возвращен в НМ ПОК и ТС на доработку).</t>
  </si>
  <si>
    <t xml:space="preserve"> организациями, осуществляющими регулируемые виды деятельности в сфере теплоснабжения, водоснабжения и водоотведения                                    по итогам 2020 года</t>
  </si>
  <si>
    <t xml:space="preserve">отчет по исполнению </t>
  </si>
  <si>
    <t>ГУП НАО "Нарьян-Марская электростанция"</t>
  </si>
  <si>
    <t>электроснабжение</t>
  </si>
  <si>
    <t>В 2020 году мероприятия реализованы.                                                                              Превышение финансирования по исполнению мероприятий ИП над плановым финансированием связано с накопленной амортизацией 2019 (неисполнение мероприятий). Финансирование фактически проведено в 2020 году.</t>
  </si>
  <si>
    <r>
      <t xml:space="preserve">Информация о выполнениии инвестиционных программам организаций, осуществляющих регулируемые виды деятельности                                   в сфере </t>
    </r>
    <r>
      <rPr>
        <b/>
        <sz val="16"/>
        <rFont val="Times New Roman"/>
        <family val="1"/>
      </rPr>
      <t>электроснабжение (без НДС, тыс. руб.)</t>
    </r>
  </si>
  <si>
    <t>6.</t>
  </si>
  <si>
    <t>Итого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</si>
</sst>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0.0000000"/>
    <numFmt numFmtId="183" formatCode="0.00000000"/>
    <numFmt numFmtId="184" formatCode="0.000000"/>
  </numFmts>
  <fonts count="5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b/>
      <sz val="16"/>
      <name val="Times New Roman"/>
      <family val="1"/>
    </font>
    <font>
      <sz val="9"/>
      <name val="Tahoma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b/>
      <sz val="16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2" fontId="11" fillId="4" borderId="14" xfId="0" applyNumberFormat="1" applyFont="1" applyFill="1" applyBorder="1" applyAlignment="1">
      <alignment horizontal="center" vertical="center" wrapText="1"/>
    </xf>
    <xf numFmtId="2" fontId="11" fillId="4" borderId="15" xfId="0" applyNumberFormat="1" applyFont="1" applyFill="1" applyBorder="1" applyAlignment="1">
      <alignment horizontal="center" vertical="center"/>
    </xf>
    <xf numFmtId="2" fontId="11" fillId="4" borderId="16" xfId="0" applyNumberFormat="1" applyFont="1" applyFill="1" applyBorder="1" applyAlignment="1">
      <alignment horizontal="center" vertical="center" wrapText="1"/>
    </xf>
    <xf numFmtId="2" fontId="11" fillId="4" borderId="17" xfId="0" applyNumberFormat="1" applyFont="1" applyFill="1" applyBorder="1" applyAlignment="1">
      <alignment horizontal="center" vertical="center"/>
    </xf>
    <xf numFmtId="2" fontId="11" fillId="4" borderId="18" xfId="0" applyNumberFormat="1" applyFont="1" applyFill="1" applyBorder="1" applyAlignment="1">
      <alignment horizontal="center" vertical="center" wrapText="1"/>
    </xf>
    <xf numFmtId="2" fontId="11" fillId="4" borderId="19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top" wrapText="1"/>
    </xf>
    <xf numFmtId="0" fontId="12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2" fillId="34" borderId="22" xfId="0" applyFont="1" applyFill="1" applyBorder="1" applyAlignment="1">
      <alignment horizontal="center" vertical="top" wrapText="1"/>
    </xf>
    <xf numFmtId="0" fontId="12" fillId="34" borderId="23" xfId="0" applyFont="1" applyFill="1" applyBorder="1" applyAlignment="1">
      <alignment horizontal="center" vertical="top" wrapText="1"/>
    </xf>
    <xf numFmtId="0" fontId="12" fillId="34" borderId="24" xfId="0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top" wrapText="1"/>
    </xf>
    <xf numFmtId="2" fontId="11" fillId="34" borderId="25" xfId="0" applyNumberFormat="1" applyFont="1" applyFill="1" applyBorder="1" applyAlignment="1">
      <alignment horizontal="center" vertical="center" wrapText="1"/>
    </xf>
    <xf numFmtId="2" fontId="11" fillId="34" borderId="14" xfId="0" applyNumberFormat="1" applyFont="1" applyFill="1" applyBorder="1" applyAlignment="1">
      <alignment horizontal="center" vertical="center" wrapText="1"/>
    </xf>
    <xf numFmtId="2" fontId="11" fillId="34" borderId="15" xfId="0" applyNumberFormat="1" applyFont="1" applyFill="1" applyBorder="1" applyAlignment="1">
      <alignment horizontal="center" vertical="center"/>
    </xf>
    <xf numFmtId="2" fontId="11" fillId="34" borderId="25" xfId="0" applyNumberFormat="1" applyFont="1" applyFill="1" applyBorder="1" applyAlignment="1">
      <alignment horizontal="center" vertical="center"/>
    </xf>
    <xf numFmtId="2" fontId="11" fillId="34" borderId="14" xfId="0" applyNumberFormat="1" applyFont="1" applyFill="1" applyBorder="1" applyAlignment="1">
      <alignment horizontal="center" vertical="center"/>
    </xf>
    <xf numFmtId="2" fontId="11" fillId="34" borderId="26" xfId="0" applyNumberFormat="1" applyFont="1" applyFill="1" applyBorder="1" applyAlignment="1">
      <alignment horizontal="center" vertical="center"/>
    </xf>
    <xf numFmtId="2" fontId="11" fillId="34" borderId="27" xfId="0" applyNumberFormat="1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 wrapText="1"/>
    </xf>
    <xf numFmtId="2" fontId="11" fillId="34" borderId="29" xfId="0" applyNumberFormat="1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4" fontId="11" fillId="34" borderId="29" xfId="0" applyNumberFormat="1" applyFont="1" applyFill="1" applyBorder="1" applyAlignment="1">
      <alignment horizontal="center" vertical="center" wrapText="1"/>
    </xf>
    <xf numFmtId="2" fontId="11" fillId="34" borderId="16" xfId="0" applyNumberFormat="1" applyFont="1" applyFill="1" applyBorder="1" applyAlignment="1">
      <alignment horizontal="center" vertical="center" wrapText="1"/>
    </xf>
    <xf numFmtId="2" fontId="11" fillId="34" borderId="17" xfId="0" applyNumberFormat="1" applyFont="1" applyFill="1" applyBorder="1" applyAlignment="1">
      <alignment horizontal="center" vertical="center"/>
    </xf>
    <xf numFmtId="2" fontId="11" fillId="34" borderId="29" xfId="0" applyNumberFormat="1" applyFont="1" applyFill="1" applyBorder="1" applyAlignment="1">
      <alignment horizontal="center" vertical="center"/>
    </xf>
    <xf numFmtId="2" fontId="11" fillId="34" borderId="28" xfId="0" applyNumberFormat="1" applyFont="1" applyFill="1" applyBorder="1" applyAlignment="1">
      <alignment horizontal="center" vertical="center"/>
    </xf>
    <xf numFmtId="2" fontId="11" fillId="34" borderId="16" xfId="0" applyNumberFormat="1" applyFont="1" applyFill="1" applyBorder="1" applyAlignment="1">
      <alignment horizontal="center" vertical="center"/>
    </xf>
    <xf numFmtId="4" fontId="11" fillId="34" borderId="30" xfId="0" applyNumberFormat="1" applyFont="1" applyFill="1" applyBorder="1" applyAlignment="1">
      <alignment horizontal="center" vertical="center" wrapText="1"/>
    </xf>
    <xf numFmtId="2" fontId="11" fillId="34" borderId="18" xfId="0" applyNumberFormat="1" applyFont="1" applyFill="1" applyBorder="1" applyAlignment="1">
      <alignment horizontal="center" vertical="center" wrapText="1"/>
    </xf>
    <xf numFmtId="2" fontId="11" fillId="34" borderId="19" xfId="0" applyNumberFormat="1" applyFont="1" applyFill="1" applyBorder="1" applyAlignment="1">
      <alignment horizontal="center" vertical="center"/>
    </xf>
    <xf numFmtId="2" fontId="11" fillId="34" borderId="30" xfId="0" applyNumberFormat="1" applyFont="1" applyFill="1" applyBorder="1" applyAlignment="1">
      <alignment horizontal="center" vertical="center"/>
    </xf>
    <xf numFmtId="2" fontId="11" fillId="34" borderId="31" xfId="0" applyNumberFormat="1" applyFont="1" applyFill="1" applyBorder="1" applyAlignment="1">
      <alignment horizontal="center" vertical="center"/>
    </xf>
    <xf numFmtId="2" fontId="11" fillId="34" borderId="18" xfId="0" applyNumberFormat="1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left" vertical="center" wrapText="1"/>
    </xf>
    <xf numFmtId="0" fontId="11" fillId="34" borderId="29" xfId="0" applyFont="1" applyFill="1" applyBorder="1" applyAlignment="1">
      <alignment vertical="center" wrapText="1"/>
    </xf>
    <xf numFmtId="0" fontId="11" fillId="34" borderId="30" xfId="0" applyFont="1" applyFill="1" applyBorder="1" applyAlignment="1">
      <alignment vertical="center" wrapText="1"/>
    </xf>
    <xf numFmtId="0" fontId="12" fillId="34" borderId="32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top" wrapText="1"/>
    </xf>
    <xf numFmtId="2" fontId="11" fillId="4" borderId="25" xfId="0" applyNumberFormat="1" applyFont="1" applyFill="1" applyBorder="1" applyAlignment="1">
      <alignment horizontal="center" vertical="center" wrapText="1"/>
    </xf>
    <xf numFmtId="2" fontId="11" fillId="4" borderId="29" xfId="0" applyNumberFormat="1" applyFont="1" applyFill="1" applyBorder="1" applyAlignment="1">
      <alignment horizontal="center" vertical="center"/>
    </xf>
    <xf numFmtId="4" fontId="11" fillId="4" borderId="3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1" fillId="0" borderId="33" xfId="0" applyFont="1" applyBorder="1" applyAlignment="1">
      <alignment horizontal="center" vertical="center" wrapText="1"/>
    </xf>
    <xf numFmtId="2" fontId="11" fillId="33" borderId="34" xfId="0" applyNumberFormat="1" applyFont="1" applyFill="1" applyBorder="1" applyAlignment="1">
      <alignment horizontal="center" vertical="center" wrapText="1"/>
    </xf>
    <xf numFmtId="2" fontId="11" fillId="33" borderId="35" xfId="0" applyNumberFormat="1" applyFont="1" applyFill="1" applyBorder="1" applyAlignment="1">
      <alignment horizontal="center" vertical="center" wrapText="1"/>
    </xf>
    <xf numFmtId="2" fontId="11" fillId="33" borderId="36" xfId="0" applyNumberFormat="1" applyFont="1" applyFill="1" applyBorder="1" applyAlignment="1">
      <alignment horizontal="center" vertical="center" wrapText="1"/>
    </xf>
    <xf numFmtId="2" fontId="11" fillId="33" borderId="34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2" fontId="11" fillId="33" borderId="37" xfId="0" applyNumberFormat="1" applyFont="1" applyFill="1" applyBorder="1" applyAlignment="1">
      <alignment horizontal="center" vertical="center" wrapText="1"/>
    </xf>
    <xf numFmtId="4" fontId="11" fillId="33" borderId="3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2" fontId="11" fillId="34" borderId="33" xfId="0" applyNumberFormat="1" applyFont="1" applyFill="1" applyBorder="1" applyAlignment="1">
      <alignment horizontal="center" vertical="center" wrapText="1"/>
    </xf>
    <xf numFmtId="4" fontId="11" fillId="34" borderId="41" xfId="0" applyNumberFormat="1" applyFont="1" applyFill="1" applyBorder="1" applyAlignment="1">
      <alignment horizontal="center" vertical="center" wrapText="1"/>
    </xf>
    <xf numFmtId="4" fontId="11" fillId="34" borderId="36" xfId="0" applyNumberFormat="1" applyFont="1" applyFill="1" applyBorder="1" applyAlignment="1">
      <alignment horizontal="center" vertical="center" wrapText="1"/>
    </xf>
    <xf numFmtId="2" fontId="11" fillId="34" borderId="34" xfId="0" applyNumberFormat="1" applyFont="1" applyFill="1" applyBorder="1" applyAlignment="1">
      <alignment horizontal="center" vertical="center" wrapText="1"/>
    </xf>
    <xf numFmtId="2" fontId="11" fillId="34" borderId="35" xfId="0" applyNumberFormat="1" applyFont="1" applyFill="1" applyBorder="1" applyAlignment="1">
      <alignment horizontal="center" vertical="center" wrapText="1"/>
    </xf>
    <xf numFmtId="2" fontId="11" fillId="34" borderId="36" xfId="0" applyNumberFormat="1" applyFont="1" applyFill="1" applyBorder="1" applyAlignment="1">
      <alignment horizontal="center" vertical="center" wrapText="1"/>
    </xf>
    <xf numFmtId="4" fontId="11" fillId="34" borderId="31" xfId="0" applyNumberFormat="1" applyFont="1" applyFill="1" applyBorder="1" applyAlignment="1">
      <alignment horizontal="center" vertical="center" wrapText="1"/>
    </xf>
    <xf numFmtId="4" fontId="11" fillId="34" borderId="18" xfId="0" applyNumberFormat="1" applyFont="1" applyFill="1" applyBorder="1" applyAlignment="1">
      <alignment horizontal="center" vertical="center" wrapText="1"/>
    </xf>
    <xf numFmtId="2" fontId="11" fillId="34" borderId="37" xfId="0" applyNumberFormat="1" applyFont="1" applyFill="1" applyBorder="1" applyAlignment="1">
      <alignment horizontal="center" vertical="center" wrapText="1"/>
    </xf>
    <xf numFmtId="2" fontId="11" fillId="34" borderId="39" xfId="0" applyNumberFormat="1" applyFont="1" applyFill="1" applyBorder="1" applyAlignment="1">
      <alignment horizontal="center" vertical="center" wrapText="1"/>
    </xf>
    <xf numFmtId="2" fontId="11" fillId="34" borderId="31" xfId="0" applyNumberFormat="1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8" xfId="0" applyFont="1" applyBorder="1" applyAlignment="1">
      <alignment vertical="center" wrapText="1"/>
    </xf>
    <xf numFmtId="2" fontId="11" fillId="33" borderId="28" xfId="0" applyNumberFormat="1" applyFont="1" applyFill="1" applyBorder="1" applyAlignment="1">
      <alignment horizontal="center" vertical="center"/>
    </xf>
    <xf numFmtId="4" fontId="11" fillId="34" borderId="28" xfId="0" applyNumberFormat="1" applyFont="1" applyFill="1" applyBorder="1" applyAlignment="1">
      <alignment horizontal="center" vertical="center" wrapText="1"/>
    </xf>
    <xf numFmtId="2" fontId="11" fillId="33" borderId="42" xfId="0" applyNumberFormat="1" applyFont="1" applyFill="1" applyBorder="1" applyAlignment="1">
      <alignment horizontal="center" vertical="center"/>
    </xf>
    <xf numFmtId="2" fontId="11" fillId="33" borderId="43" xfId="0" applyNumberFormat="1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2" fontId="11" fillId="34" borderId="47" xfId="0" applyNumberFormat="1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2" fontId="11" fillId="33" borderId="29" xfId="0" applyNumberFormat="1" applyFont="1" applyFill="1" applyBorder="1" applyAlignment="1">
      <alignment horizontal="center" vertical="center"/>
    </xf>
    <xf numFmtId="2" fontId="11" fillId="33" borderId="16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1" fontId="11" fillId="33" borderId="23" xfId="0" applyNumberFormat="1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9" xfId="0" applyFont="1" applyBorder="1" applyAlignment="1">
      <alignment vertical="center" wrapText="1"/>
    </xf>
    <xf numFmtId="4" fontId="11" fillId="34" borderId="49" xfId="0" applyNumberFormat="1" applyFont="1" applyFill="1" applyBorder="1" applyAlignment="1">
      <alignment horizontal="center" vertical="center" wrapText="1"/>
    </xf>
    <xf numFmtId="2" fontId="11" fillId="34" borderId="49" xfId="0" applyNumberFormat="1" applyFont="1" applyFill="1" applyBorder="1" applyAlignment="1">
      <alignment horizontal="center" vertical="center" wrapText="1"/>
    </xf>
    <xf numFmtId="2" fontId="11" fillId="33" borderId="4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8" fillId="0" borderId="28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 wrapText="1"/>
    </xf>
    <xf numFmtId="0" fontId="11" fillId="34" borderId="5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1" fillId="34" borderId="55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/>
    </xf>
    <xf numFmtId="0" fontId="15" fillId="34" borderId="56" xfId="0" applyFont="1" applyFill="1" applyBorder="1" applyAlignment="1">
      <alignment horizontal="center"/>
    </xf>
    <xf numFmtId="0" fontId="15" fillId="34" borderId="57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 wrapText="1"/>
    </xf>
    <xf numFmtId="0" fontId="2" fillId="34" borderId="56" xfId="0" applyFont="1" applyFill="1" applyBorder="1" applyAlignment="1">
      <alignment horizontal="left" wrapText="1"/>
    </xf>
    <xf numFmtId="0" fontId="2" fillId="34" borderId="57" xfId="0" applyFont="1" applyFill="1" applyBorder="1" applyAlignment="1">
      <alignment horizontal="left" wrapText="1"/>
    </xf>
    <xf numFmtId="0" fontId="20" fillId="0" borderId="16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20" fillId="34" borderId="56" xfId="0" applyFont="1" applyFill="1" applyBorder="1" applyAlignment="1">
      <alignment horizontal="left" vertical="center" wrapText="1"/>
    </xf>
    <xf numFmtId="0" fontId="20" fillId="34" borderId="57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7" fillId="34" borderId="45" xfId="0" applyFont="1" applyFill="1" applyBorder="1" applyAlignment="1">
      <alignment horizontal="center"/>
    </xf>
    <xf numFmtId="0" fontId="17" fillId="34" borderId="46" xfId="0" applyFont="1" applyFill="1" applyBorder="1" applyAlignment="1">
      <alignment horizontal="center"/>
    </xf>
    <xf numFmtId="0" fontId="17" fillId="34" borderId="52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left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11" fillId="0" borderId="65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2" fontId="11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5" fillId="33" borderId="0" xfId="0" applyNumberFormat="1" applyFont="1" applyFill="1" applyBorder="1" applyAlignment="1">
      <alignment horizontal="center" vertical="center" wrapText="1"/>
    </xf>
    <xf numFmtId="2" fontId="11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left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0" fontId="11" fillId="4" borderId="28" xfId="0" applyFont="1" applyFill="1" applyBorder="1" applyAlignment="1">
      <alignment horizontal="center" vertical="top" wrapText="1"/>
    </xf>
    <xf numFmtId="0" fontId="12" fillId="4" borderId="28" xfId="0" applyFont="1" applyFill="1" applyBorder="1" applyAlignment="1">
      <alignment horizontal="center" vertical="top" wrapText="1"/>
    </xf>
    <xf numFmtId="1" fontId="11" fillId="33" borderId="28" xfId="0" applyNumberFormat="1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left" vertical="center" wrapText="1"/>
    </xf>
    <xf numFmtId="2" fontId="11" fillId="34" borderId="28" xfId="0" applyNumberFormat="1" applyFont="1" applyFill="1" applyBorder="1" applyAlignment="1">
      <alignment horizontal="center" vertical="center" wrapText="1"/>
    </xf>
    <xf numFmtId="2" fontId="11" fillId="4" borderId="28" xfId="0" applyNumberFormat="1" applyFont="1" applyFill="1" applyBorder="1" applyAlignment="1">
      <alignment horizontal="center" vertical="center" wrapText="1"/>
    </xf>
    <xf numFmtId="2" fontId="11" fillId="4" borderId="28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178" fontId="11" fillId="34" borderId="2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28" xfId="0" applyFont="1" applyBorder="1" applyAlignment="1">
      <alignment/>
    </xf>
    <xf numFmtId="0" fontId="11" fillId="0" borderId="28" xfId="0" applyFont="1" applyBorder="1" applyAlignment="1">
      <alignment wrapText="1"/>
    </xf>
    <xf numFmtId="0" fontId="11" fillId="0" borderId="28" xfId="0" applyFont="1" applyBorder="1" applyAlignment="1">
      <alignment horizontal="center" vertical="center"/>
    </xf>
    <xf numFmtId="0" fontId="1" fillId="34" borderId="28" xfId="0" applyFont="1" applyFill="1" applyBorder="1" applyAlignment="1">
      <alignment horizontal="right"/>
    </xf>
    <xf numFmtId="0" fontId="0" fillId="0" borderId="2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N16" sqref="N16"/>
    </sheetView>
  </sheetViews>
  <sheetFormatPr defaultColWidth="9.00390625" defaultRowHeight="12.75"/>
  <cols>
    <col min="1" max="1" width="5.00390625" style="0" customWidth="1"/>
    <col min="2" max="2" width="27.75390625" style="0" customWidth="1"/>
    <col min="3" max="3" width="17.00390625" style="0" customWidth="1"/>
    <col min="4" max="4" width="16.75390625" style="0" customWidth="1"/>
    <col min="5" max="6" width="15.625" style="0" customWidth="1"/>
    <col min="7" max="7" width="13.75390625" style="0" customWidth="1"/>
    <col min="8" max="8" width="15.75390625" style="0" customWidth="1"/>
    <col min="9" max="9" width="15.125" style="0" customWidth="1"/>
    <col min="10" max="10" width="14.625" style="0" customWidth="1"/>
  </cols>
  <sheetData>
    <row r="2" spans="1:10" ht="15.75">
      <c r="A2" s="135" t="s">
        <v>12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32.25" customHeight="1">
      <c r="A3" s="136" t="s">
        <v>61</v>
      </c>
      <c r="B3" s="137"/>
      <c r="C3" s="137"/>
      <c r="D3" s="137"/>
      <c r="E3" s="137"/>
      <c r="F3" s="137"/>
      <c r="G3" s="137"/>
      <c r="H3" s="138"/>
      <c r="I3" s="138"/>
      <c r="J3" s="138"/>
    </row>
    <row r="5" spans="1:10" ht="30" customHeight="1">
      <c r="A5" s="140" t="s">
        <v>0</v>
      </c>
      <c r="B5" s="140" t="s">
        <v>1</v>
      </c>
      <c r="C5" s="140" t="s">
        <v>3</v>
      </c>
      <c r="D5" s="140" t="s">
        <v>4</v>
      </c>
      <c r="E5" s="139" t="s">
        <v>49</v>
      </c>
      <c r="F5" s="139"/>
      <c r="G5" s="139"/>
      <c r="H5" s="139" t="s">
        <v>50</v>
      </c>
      <c r="I5" s="139"/>
      <c r="J5" s="139"/>
    </row>
    <row r="6" spans="1:10" ht="23.25" customHeight="1">
      <c r="A6" s="140"/>
      <c r="B6" s="140"/>
      <c r="C6" s="140"/>
      <c r="D6" s="140"/>
      <c r="E6" s="87" t="s">
        <v>48</v>
      </c>
      <c r="F6" s="87" t="s">
        <v>27</v>
      </c>
      <c r="G6" s="87" t="s">
        <v>11</v>
      </c>
      <c r="H6" s="87" t="s">
        <v>48</v>
      </c>
      <c r="I6" s="87" t="s">
        <v>27</v>
      </c>
      <c r="J6" s="87" t="s">
        <v>11</v>
      </c>
    </row>
    <row r="7" spans="1:10" ht="12.75">
      <c r="A7" s="87">
        <v>1</v>
      </c>
      <c r="B7" s="87">
        <v>2</v>
      </c>
      <c r="C7" s="87">
        <v>4</v>
      </c>
      <c r="D7" s="87">
        <v>5</v>
      </c>
      <c r="E7" s="87">
        <v>6</v>
      </c>
      <c r="F7" s="89">
        <v>7</v>
      </c>
      <c r="G7" s="90">
        <v>8</v>
      </c>
      <c r="H7" s="87">
        <v>9</v>
      </c>
      <c r="I7" s="89">
        <v>10</v>
      </c>
      <c r="J7" s="90">
        <v>11</v>
      </c>
    </row>
    <row r="8" spans="1:10" ht="44.25" customHeight="1">
      <c r="A8" s="88" t="s">
        <v>2</v>
      </c>
      <c r="B8" s="91" t="s">
        <v>13</v>
      </c>
      <c r="C8" s="88" t="s">
        <v>5</v>
      </c>
      <c r="D8" s="88" t="s">
        <v>16</v>
      </c>
      <c r="E8" s="34">
        <f>ТЕПЛО!K10</f>
        <v>603.19</v>
      </c>
      <c r="F8" s="34">
        <f>ТЕПЛО!I10</f>
        <v>22721.833333333332</v>
      </c>
      <c r="G8" s="93">
        <f>F8*100/E8</f>
        <v>3766.9446332554135</v>
      </c>
      <c r="H8" s="34">
        <f>ТЕПЛО!T10</f>
        <v>6132.1900000000005</v>
      </c>
      <c r="I8" s="34">
        <f>ТЕПЛО!U10</f>
        <v>24760.233333333334</v>
      </c>
      <c r="J8" s="93">
        <f>I8*100/H8</f>
        <v>403.77472539718</v>
      </c>
    </row>
    <row r="9" spans="1:10" ht="49.5" customHeight="1">
      <c r="A9" s="88" t="s">
        <v>6</v>
      </c>
      <c r="B9" s="92" t="s">
        <v>13</v>
      </c>
      <c r="C9" s="88" t="s">
        <v>9</v>
      </c>
      <c r="D9" s="88" t="s">
        <v>16</v>
      </c>
      <c r="E9" s="94">
        <f>ВОДА!K11</f>
        <v>35691.38</v>
      </c>
      <c r="F9" s="34">
        <f>ВОДА!P11</f>
        <v>4270.8</v>
      </c>
      <c r="G9" s="93">
        <f>F9*100/E9</f>
        <v>11.965914458897359</v>
      </c>
      <c r="H9" s="37">
        <f>ВОДА!AC11</f>
        <v>92202.15</v>
      </c>
      <c r="I9" s="37">
        <f>ВОДА!AD11</f>
        <v>4849.475</v>
      </c>
      <c r="J9" s="93">
        <f>I9*100/H9</f>
        <v>5.259611625108526</v>
      </c>
    </row>
    <row r="10" spans="1:10" ht="39" customHeight="1">
      <c r="A10" s="88" t="s">
        <v>7</v>
      </c>
      <c r="B10" s="92" t="s">
        <v>14</v>
      </c>
      <c r="C10" s="88" t="s">
        <v>5</v>
      </c>
      <c r="D10" s="88" t="s">
        <v>17</v>
      </c>
      <c r="E10" s="94">
        <f>ТЕПЛО!K11</f>
        <v>1643.407</v>
      </c>
      <c r="F10" s="34">
        <f>ТЕПЛО!L11</f>
        <v>180.16666666666666</v>
      </c>
      <c r="G10" s="93">
        <f>F10*100/E10</f>
        <v>10.962997399102392</v>
      </c>
      <c r="H10" s="37">
        <f>ТЕПЛО!T11</f>
        <v>20480.212</v>
      </c>
      <c r="I10" s="34">
        <f>ТЕПЛО!U11</f>
        <v>294.75</v>
      </c>
      <c r="J10" s="93">
        <f>I10*100/H10</f>
        <v>1.4391940864674644</v>
      </c>
    </row>
    <row r="11" spans="1:10" ht="45" customHeight="1">
      <c r="A11" s="88" t="s">
        <v>8</v>
      </c>
      <c r="B11" s="92" t="s">
        <v>15</v>
      </c>
      <c r="C11" s="88" t="s">
        <v>5</v>
      </c>
      <c r="D11" s="88" t="s">
        <v>16</v>
      </c>
      <c r="E11" s="94">
        <f>ТЕПЛО!K12</f>
        <v>13015.1</v>
      </c>
      <c r="F11" s="34">
        <f>ТЕПЛО!L12</f>
        <v>15448.691666666668</v>
      </c>
      <c r="G11" s="93">
        <f>F11*100/E11</f>
        <v>118.69821719899707</v>
      </c>
      <c r="H11" s="94">
        <f>ТЕПЛО!T12</f>
        <v>46630.100000000006</v>
      </c>
      <c r="I11" s="34">
        <f>ТЕПЛО!U12</f>
        <v>22423.81666666667</v>
      </c>
      <c r="J11" s="93">
        <f>I11*100/H11</f>
        <v>48.088716658696136</v>
      </c>
    </row>
    <row r="12" spans="1:10" ht="42.75" customHeight="1">
      <c r="A12" s="130" t="s">
        <v>18</v>
      </c>
      <c r="B12" s="131" t="s">
        <v>15</v>
      </c>
      <c r="C12" s="130" t="s">
        <v>9</v>
      </c>
      <c r="D12" s="130" t="s">
        <v>19</v>
      </c>
      <c r="E12" s="132">
        <f>ВОДА!K12</f>
        <v>1511.856</v>
      </c>
      <c r="F12" s="133">
        <f>ВОДА!P12</f>
        <v>4695.17</v>
      </c>
      <c r="G12" s="134">
        <f>F12*100/E12</f>
        <v>310.5566932300431</v>
      </c>
      <c r="H12" s="132">
        <f>ВОДА!AC12</f>
        <v>9334.3</v>
      </c>
      <c r="I12" s="133">
        <f>ВОДА!AD12</f>
        <v>4695.17</v>
      </c>
      <c r="J12" s="134">
        <f>I12*100/H12</f>
        <v>50.30018319531192</v>
      </c>
    </row>
    <row r="13" spans="1:10" ht="30">
      <c r="A13" s="246" t="s">
        <v>67</v>
      </c>
      <c r="B13" s="245" t="s">
        <v>63</v>
      </c>
      <c r="C13" s="246" t="s">
        <v>64</v>
      </c>
      <c r="D13" s="246" t="s">
        <v>19</v>
      </c>
      <c r="E13" s="37">
        <f>ЭНЕРГО!E10</f>
        <v>87854</v>
      </c>
      <c r="F13" s="37">
        <f>ЭНЕРГО!F10</f>
        <v>104801</v>
      </c>
      <c r="G13" s="93">
        <f>F13*100/E13</f>
        <v>119.28995833997314</v>
      </c>
      <c r="H13" s="37">
        <f>ЭНЕРГО!Q10</f>
        <v>443690</v>
      </c>
      <c r="I13" s="236">
        <f>ЭНЕРГО!R10</f>
        <v>104801</v>
      </c>
      <c r="J13" s="93">
        <f>I13*100/H13</f>
        <v>23.62032049403863</v>
      </c>
    </row>
    <row r="14" spans="1:10" ht="15.75">
      <c r="A14" s="1"/>
      <c r="B14" s="1"/>
      <c r="C14" s="243"/>
      <c r="D14" s="1"/>
      <c r="E14" s="4"/>
      <c r="F14" s="4"/>
      <c r="G14" s="5"/>
      <c r="H14" s="5"/>
      <c r="I14" s="5"/>
      <c r="J14" s="5"/>
    </row>
    <row r="15" spans="1:10" ht="15.75">
      <c r="A15" s="1"/>
      <c r="B15" s="247" t="s">
        <v>68</v>
      </c>
      <c r="C15" s="244"/>
      <c r="D15" s="244"/>
      <c r="E15" s="37">
        <f>E8+E9+E10+E11+E12+E13</f>
        <v>140318.933</v>
      </c>
      <c r="F15" s="37">
        <f>F8+F9+F10+F11+F12+F13</f>
        <v>152117.66166666668</v>
      </c>
      <c r="G15" s="37">
        <f>F13*100/E13</f>
        <v>119.28995833997314</v>
      </c>
      <c r="H15" s="248"/>
      <c r="I15" s="248"/>
      <c r="J15" s="248"/>
    </row>
    <row r="16" spans="1:6" ht="15.75">
      <c r="A16" s="1"/>
      <c r="B16" s="1"/>
      <c r="C16" s="1"/>
      <c r="D16" s="1"/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</sheetData>
  <sheetProtection/>
  <mergeCells count="8">
    <mergeCell ref="E5:G5"/>
    <mergeCell ref="H5:J5"/>
    <mergeCell ref="A2:J2"/>
    <mergeCell ref="A3:J3"/>
    <mergeCell ref="D5:D6"/>
    <mergeCell ref="C5:C6"/>
    <mergeCell ref="B5:B6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1"/>
  <sheetViews>
    <sheetView zoomScalePageLayoutView="0" workbookViewId="0" topLeftCell="A6">
      <selection activeCell="A6" sqref="A1:IV16384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3" width="13.625" style="0" customWidth="1"/>
    <col min="4" max="4" width="13.75390625" style="0" customWidth="1"/>
    <col min="5" max="5" width="10.375" style="0" customWidth="1"/>
    <col min="6" max="6" width="9.625" style="0" customWidth="1"/>
    <col min="7" max="7" width="7.875" style="0" customWidth="1"/>
    <col min="8" max="8" width="12.375" style="0" customWidth="1"/>
    <col min="9" max="9" width="11.875" style="0" customWidth="1"/>
    <col min="10" max="10" width="8.625" style="0" customWidth="1"/>
    <col min="11" max="11" width="10.25390625" style="0" customWidth="1"/>
    <col min="12" max="12" width="10.875" style="0" customWidth="1"/>
    <col min="13" max="16" width="10.625" style="0" customWidth="1"/>
    <col min="17" max="19" width="10.625" style="0" hidden="1" customWidth="1"/>
    <col min="20" max="20" width="12.125" style="0" customWidth="1"/>
    <col min="21" max="21" width="15.125" style="0" customWidth="1"/>
    <col min="22" max="22" width="14.625" style="0" customWidth="1"/>
    <col min="24" max="24" width="21.875" style="0" customWidth="1"/>
    <col min="25" max="25" width="21.125" style="0" customWidth="1"/>
    <col min="26" max="26" width="17.125" style="0" customWidth="1"/>
  </cols>
  <sheetData>
    <row r="2" spans="1:22" ht="2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ht="54" customHeight="1">
      <c r="A3" s="149" t="s">
        <v>25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51"/>
      <c r="V3" s="151"/>
    </row>
    <row r="4" spans="3:9" ht="15.75" hidden="1">
      <c r="C4" s="1"/>
      <c r="D4" s="1"/>
      <c r="E4" s="1"/>
      <c r="F4" s="1"/>
      <c r="G4" s="1"/>
      <c r="H4" s="1"/>
      <c r="I4" s="1"/>
    </row>
    <row r="5" ht="12.75" hidden="1"/>
    <row r="6" ht="13.5" thickBot="1"/>
    <row r="7" spans="1:26" ht="17.25" customHeight="1" thickBot="1">
      <c r="A7" s="143" t="s">
        <v>0</v>
      </c>
      <c r="B7" s="141" t="s">
        <v>1</v>
      </c>
      <c r="C7" s="141" t="s">
        <v>3</v>
      </c>
      <c r="D7" s="160" t="s">
        <v>4</v>
      </c>
      <c r="E7" s="145" t="s">
        <v>21</v>
      </c>
      <c r="F7" s="146"/>
      <c r="G7" s="147"/>
      <c r="H7" s="152" t="s">
        <v>22</v>
      </c>
      <c r="I7" s="153"/>
      <c r="J7" s="154"/>
      <c r="K7" s="145" t="s">
        <v>23</v>
      </c>
      <c r="L7" s="146"/>
      <c r="M7" s="147"/>
      <c r="N7" s="158" t="s">
        <v>34</v>
      </c>
      <c r="O7" s="159"/>
      <c r="P7" s="159"/>
      <c r="Q7" s="145" t="s">
        <v>36</v>
      </c>
      <c r="R7" s="146"/>
      <c r="S7" s="147"/>
      <c r="T7" s="155" t="s">
        <v>33</v>
      </c>
      <c r="U7" s="156"/>
      <c r="V7" s="157"/>
      <c r="X7" s="162"/>
      <c r="Y7" s="163"/>
      <c r="Z7" s="164"/>
    </row>
    <row r="8" spans="1:26" ht="81.75" customHeight="1" thickBot="1">
      <c r="A8" s="144"/>
      <c r="B8" s="142"/>
      <c r="C8" s="142"/>
      <c r="D8" s="161"/>
      <c r="E8" s="15" t="s">
        <v>26</v>
      </c>
      <c r="F8" s="16" t="s">
        <v>27</v>
      </c>
      <c r="G8" s="17" t="s">
        <v>11</v>
      </c>
      <c r="H8" s="15" t="s">
        <v>28</v>
      </c>
      <c r="I8" s="16" t="s">
        <v>29</v>
      </c>
      <c r="J8" s="18" t="s">
        <v>11</v>
      </c>
      <c r="K8" s="15" t="s">
        <v>30</v>
      </c>
      <c r="L8" s="16" t="s">
        <v>29</v>
      </c>
      <c r="M8" s="19" t="s">
        <v>11</v>
      </c>
      <c r="N8" s="20" t="s">
        <v>35</v>
      </c>
      <c r="O8" s="21" t="s">
        <v>29</v>
      </c>
      <c r="P8" s="48" t="s">
        <v>11</v>
      </c>
      <c r="Q8" s="20" t="s">
        <v>35</v>
      </c>
      <c r="R8" s="21" t="s">
        <v>29</v>
      </c>
      <c r="S8" s="22" t="s">
        <v>11</v>
      </c>
      <c r="T8" s="52" t="s">
        <v>31</v>
      </c>
      <c r="U8" s="7" t="s">
        <v>32</v>
      </c>
      <c r="V8" s="8" t="s">
        <v>11</v>
      </c>
      <c r="X8" s="174" t="s">
        <v>59</v>
      </c>
      <c r="Y8" s="175"/>
      <c r="Z8" s="176"/>
    </row>
    <row r="9" spans="1:26" ht="15.75" thickBot="1">
      <c r="A9" s="113">
        <v>1</v>
      </c>
      <c r="B9" s="114">
        <v>2</v>
      </c>
      <c r="C9" s="114">
        <v>4</v>
      </c>
      <c r="D9" s="115">
        <v>5</v>
      </c>
      <c r="E9" s="113">
        <v>6</v>
      </c>
      <c r="F9" s="114">
        <v>7</v>
      </c>
      <c r="G9" s="116">
        <v>8</v>
      </c>
      <c r="H9" s="113">
        <v>9</v>
      </c>
      <c r="I9" s="117">
        <v>10</v>
      </c>
      <c r="J9" s="116">
        <v>11</v>
      </c>
      <c r="K9" s="113">
        <v>12</v>
      </c>
      <c r="L9" s="114">
        <v>13</v>
      </c>
      <c r="M9" s="115">
        <v>14</v>
      </c>
      <c r="N9" s="118">
        <v>15</v>
      </c>
      <c r="O9" s="119">
        <v>16</v>
      </c>
      <c r="P9" s="120">
        <v>17</v>
      </c>
      <c r="Q9" s="118">
        <v>15</v>
      </c>
      <c r="R9" s="120">
        <v>16</v>
      </c>
      <c r="S9" s="121">
        <v>17</v>
      </c>
      <c r="T9" s="113">
        <v>18</v>
      </c>
      <c r="U9" s="115">
        <v>19</v>
      </c>
      <c r="V9" s="116">
        <v>20</v>
      </c>
      <c r="X9" s="177"/>
      <c r="Y9" s="178"/>
      <c r="Z9" s="179"/>
    </row>
    <row r="10" spans="1:26" ht="76.5" customHeight="1">
      <c r="A10" s="45" t="s">
        <v>2</v>
      </c>
      <c r="B10" s="49" t="s">
        <v>13</v>
      </c>
      <c r="C10" s="101" t="s">
        <v>5</v>
      </c>
      <c r="D10" s="102" t="s">
        <v>16</v>
      </c>
      <c r="E10" s="103" t="s">
        <v>24</v>
      </c>
      <c r="F10" s="102" t="s">
        <v>24</v>
      </c>
      <c r="G10" s="104" t="s">
        <v>24</v>
      </c>
      <c r="H10" s="23">
        <f>2700+1350</f>
        <v>4050</v>
      </c>
      <c r="I10" s="24">
        <f>2726.62*100/12</f>
        <v>22721.833333333332</v>
      </c>
      <c r="J10" s="25">
        <f>I10*100/H10</f>
        <v>561.0329218106995</v>
      </c>
      <c r="K10" s="26">
        <f>603.19+0</f>
        <v>603.19</v>
      </c>
      <c r="L10" s="27">
        <f>(446.08+2000)*100/120</f>
        <v>2038.4</v>
      </c>
      <c r="M10" s="27">
        <f>L10*100/K10</f>
        <v>337.93663688058484</v>
      </c>
      <c r="N10" s="28">
        <f>0+1479</f>
        <v>1479</v>
      </c>
      <c r="O10" s="29"/>
      <c r="P10" s="27"/>
      <c r="Q10" s="28"/>
      <c r="R10" s="29"/>
      <c r="S10" s="25"/>
      <c r="T10" s="53">
        <f>H10+K10+N10</f>
        <v>6132.1900000000005</v>
      </c>
      <c r="U10" s="9">
        <f>I10+L10+O10</f>
        <v>24760.233333333334</v>
      </c>
      <c r="V10" s="10">
        <f>U10*100/T10</f>
        <v>403.77472539718</v>
      </c>
      <c r="X10" s="168" t="s">
        <v>52</v>
      </c>
      <c r="Y10" s="169"/>
      <c r="Z10" s="170"/>
    </row>
    <row r="11" spans="1:26" ht="71.25" customHeight="1">
      <c r="A11" s="46" t="s">
        <v>7</v>
      </c>
      <c r="B11" s="50" t="s">
        <v>14</v>
      </c>
      <c r="C11" s="105" t="s">
        <v>5</v>
      </c>
      <c r="D11" s="106" t="s">
        <v>17</v>
      </c>
      <c r="E11" s="31">
        <v>1600.017</v>
      </c>
      <c r="F11" s="30">
        <v>0</v>
      </c>
      <c r="G11" s="32">
        <v>0</v>
      </c>
      <c r="H11" s="33">
        <v>17236.788</v>
      </c>
      <c r="I11" s="34">
        <f>137.5/1.2</f>
        <v>114.58333333333334</v>
      </c>
      <c r="J11" s="35">
        <f>I11*100/H11</f>
        <v>0.6647603563571899</v>
      </c>
      <c r="K11" s="36">
        <v>1643.407</v>
      </c>
      <c r="L11" s="37">
        <f>(353.7-137.5)/1.2</f>
        <v>180.16666666666666</v>
      </c>
      <c r="M11" s="38">
        <f>L11*100/K11</f>
        <v>10.962997399102392</v>
      </c>
      <c r="N11" s="111" t="s">
        <v>24</v>
      </c>
      <c r="O11" s="93" t="s">
        <v>24</v>
      </c>
      <c r="P11" s="112" t="s">
        <v>24</v>
      </c>
      <c r="Q11" s="36"/>
      <c r="R11" s="37"/>
      <c r="S11" s="35"/>
      <c r="T11" s="54">
        <f>E11+H11+K11</f>
        <v>20480.212</v>
      </c>
      <c r="U11" s="11">
        <f>F11+I11+L11</f>
        <v>294.75</v>
      </c>
      <c r="V11" s="12">
        <f>U11*100/T11</f>
        <v>1.4391940864674644</v>
      </c>
      <c r="X11" s="165" t="s">
        <v>60</v>
      </c>
      <c r="Y11" s="166"/>
      <c r="Z11" s="167"/>
    </row>
    <row r="12" spans="1:26" ht="74.25" customHeight="1" thickBot="1">
      <c r="A12" s="47" t="s">
        <v>8</v>
      </c>
      <c r="B12" s="51" t="s">
        <v>15</v>
      </c>
      <c r="C12" s="107" t="s">
        <v>5</v>
      </c>
      <c r="D12" s="108" t="s">
        <v>16</v>
      </c>
      <c r="E12" s="109" t="s">
        <v>24</v>
      </c>
      <c r="F12" s="107" t="s">
        <v>24</v>
      </c>
      <c r="G12" s="110" t="s">
        <v>24</v>
      </c>
      <c r="H12" s="39">
        <v>8370.1</v>
      </c>
      <c r="I12" s="40">
        <f>(1402.24+1042.99+713.8+623.3+753.3+613.3+662.88+874.1+257.19+91.59+1335.46)/1.2</f>
        <v>6975.125000000002</v>
      </c>
      <c r="J12" s="41">
        <f>I12*100/H12</f>
        <v>83.33383113702348</v>
      </c>
      <c r="K12" s="42">
        <v>13015.1</v>
      </c>
      <c r="L12" s="43">
        <f>18538.43/1.2</f>
        <v>15448.691666666668</v>
      </c>
      <c r="M12" s="44">
        <f>L12*100/K12</f>
        <v>118.69821719899707</v>
      </c>
      <c r="N12" s="42">
        <v>25244.9</v>
      </c>
      <c r="O12" s="43"/>
      <c r="P12" s="44"/>
      <c r="Q12" s="42"/>
      <c r="R12" s="43"/>
      <c r="S12" s="41"/>
      <c r="T12" s="55">
        <f>H12+K12+N12</f>
        <v>46630.100000000006</v>
      </c>
      <c r="U12" s="13">
        <f>I12+L12+O12</f>
        <v>22423.81666666667</v>
      </c>
      <c r="V12" s="14">
        <f>U12*100/T12</f>
        <v>48.088716658696136</v>
      </c>
      <c r="X12" s="171" t="s">
        <v>51</v>
      </c>
      <c r="Y12" s="172"/>
      <c r="Z12" s="173"/>
    </row>
    <row r="13" spans="1:22" ht="18.75">
      <c r="A13" s="1"/>
      <c r="B13" s="1" t="s">
        <v>10</v>
      </c>
      <c r="C13" s="1"/>
      <c r="D13" s="1"/>
      <c r="E13" s="1"/>
      <c r="F13" s="1"/>
      <c r="G13" s="1"/>
      <c r="H13" s="4"/>
      <c r="I13" s="4"/>
      <c r="J13" s="2"/>
      <c r="K13" s="6"/>
      <c r="L13" s="6"/>
      <c r="M13" s="6"/>
      <c r="N13" s="6"/>
      <c r="O13" s="6"/>
      <c r="P13" s="6"/>
      <c r="Q13" s="6"/>
      <c r="R13" s="6"/>
      <c r="S13" s="6"/>
      <c r="T13" s="5"/>
      <c r="U13" s="3"/>
      <c r="V13" s="2"/>
    </row>
    <row r="14" spans="1:22" ht="15.75">
      <c r="A14" s="1"/>
      <c r="B14" s="1"/>
      <c r="C14" s="1"/>
      <c r="D14" s="1"/>
      <c r="E14" s="1"/>
      <c r="F14" s="1"/>
      <c r="G14" s="1"/>
      <c r="H14" s="4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9" ht="15.75">
      <c r="A15" s="1"/>
      <c r="B15" s="1"/>
      <c r="C15" s="1"/>
      <c r="D15" s="1"/>
      <c r="E15" s="1"/>
      <c r="F15" s="1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  <row r="20" spans="1:9" ht="15.75">
      <c r="A20" s="1"/>
      <c r="B20" s="1"/>
      <c r="C20" s="1"/>
      <c r="D20" s="1"/>
      <c r="E20" s="1"/>
      <c r="F20" s="1"/>
      <c r="G20" s="1"/>
      <c r="H20" s="1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</sheetData>
  <sheetProtection/>
  <mergeCells count="18">
    <mergeCell ref="D7:D8"/>
    <mergeCell ref="C7:C8"/>
    <mergeCell ref="X7:Z7"/>
    <mergeCell ref="X11:Z11"/>
    <mergeCell ref="X10:Z10"/>
    <mergeCell ref="X12:Z12"/>
    <mergeCell ref="X8:Z8"/>
    <mergeCell ref="X9:Z9"/>
    <mergeCell ref="B7:B8"/>
    <mergeCell ref="A7:A8"/>
    <mergeCell ref="E7:G7"/>
    <mergeCell ref="K7:M7"/>
    <mergeCell ref="A2:V2"/>
    <mergeCell ref="A3:V3"/>
    <mergeCell ref="H7:J7"/>
    <mergeCell ref="T7:V7"/>
    <mergeCell ref="N7:P7"/>
    <mergeCell ref="Q7:S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1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3" width="13.625" style="0" customWidth="1"/>
    <col min="4" max="4" width="13.75390625" style="0" customWidth="1"/>
    <col min="5" max="5" width="12.375" style="0" customWidth="1"/>
    <col min="6" max="6" width="11.875" style="0" customWidth="1"/>
    <col min="7" max="7" width="8.625" style="0" customWidth="1"/>
    <col min="8" max="8" width="10.25390625" style="0" customWidth="1"/>
    <col min="9" max="9" width="10.875" style="0" customWidth="1"/>
    <col min="10" max="13" width="10.625" style="0" customWidth="1"/>
    <col min="14" max="16" width="10.625" style="0" hidden="1" customWidth="1"/>
    <col min="17" max="17" width="12.125" style="0" customWidth="1"/>
    <col min="18" max="18" width="15.125" style="0" customWidth="1"/>
    <col min="19" max="19" width="14.625" style="0" customWidth="1"/>
    <col min="21" max="21" width="21.875" style="0" customWidth="1"/>
    <col min="22" max="22" width="21.125" style="0" customWidth="1"/>
    <col min="23" max="23" width="17.125" style="0" customWidth="1"/>
  </cols>
  <sheetData>
    <row r="2" spans="1:19" ht="2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54" customHeight="1">
      <c r="A3" s="149" t="s">
        <v>66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  <c r="R3" s="151"/>
      <c r="S3" s="151"/>
    </row>
    <row r="4" spans="3:6" ht="15.75" hidden="1">
      <c r="C4" s="1"/>
      <c r="D4" s="1"/>
      <c r="E4" s="1"/>
      <c r="F4" s="1"/>
    </row>
    <row r="5" ht="12.75" hidden="1"/>
    <row r="7" spans="1:23" ht="17.25" customHeight="1">
      <c r="A7" s="227" t="s">
        <v>0</v>
      </c>
      <c r="B7" s="227" t="s">
        <v>1</v>
      </c>
      <c r="C7" s="227" t="s">
        <v>3</v>
      </c>
      <c r="D7" s="227" t="s">
        <v>4</v>
      </c>
      <c r="E7" s="228" t="s">
        <v>23</v>
      </c>
      <c r="F7" s="228"/>
      <c r="G7" s="228"/>
      <c r="H7" s="228" t="s">
        <v>34</v>
      </c>
      <c r="I7" s="228"/>
      <c r="J7" s="228"/>
      <c r="K7" s="228" t="s">
        <v>36</v>
      </c>
      <c r="L7" s="228"/>
      <c r="M7" s="228"/>
      <c r="N7" s="228" t="s">
        <v>36</v>
      </c>
      <c r="O7" s="228"/>
      <c r="P7" s="228"/>
      <c r="Q7" s="229" t="s">
        <v>33</v>
      </c>
      <c r="R7" s="229"/>
      <c r="S7" s="229"/>
      <c r="U7" s="162"/>
      <c r="V7" s="163"/>
      <c r="W7" s="164"/>
    </row>
    <row r="8" spans="1:23" ht="81.75" customHeight="1">
      <c r="A8" s="227"/>
      <c r="B8" s="227"/>
      <c r="C8" s="227"/>
      <c r="D8" s="227"/>
      <c r="E8" s="230" t="s">
        <v>28</v>
      </c>
      <c r="F8" s="231" t="s">
        <v>29</v>
      </c>
      <c r="G8" s="231" t="s">
        <v>11</v>
      </c>
      <c r="H8" s="230" t="s">
        <v>30</v>
      </c>
      <c r="I8" s="231" t="s">
        <v>29</v>
      </c>
      <c r="J8" s="231" t="s">
        <v>11</v>
      </c>
      <c r="K8" s="231" t="s">
        <v>35</v>
      </c>
      <c r="L8" s="231" t="s">
        <v>29</v>
      </c>
      <c r="M8" s="231" t="s">
        <v>11</v>
      </c>
      <c r="N8" s="231" t="s">
        <v>35</v>
      </c>
      <c r="O8" s="231" t="s">
        <v>29</v>
      </c>
      <c r="P8" s="231" t="s">
        <v>11</v>
      </c>
      <c r="Q8" s="232" t="s">
        <v>31</v>
      </c>
      <c r="R8" s="232" t="s">
        <v>32</v>
      </c>
      <c r="S8" s="233" t="s">
        <v>11</v>
      </c>
      <c r="U8" s="174" t="s">
        <v>59</v>
      </c>
      <c r="V8" s="175"/>
      <c r="W8" s="176"/>
    </row>
    <row r="9" spans="1:23" ht="15">
      <c r="A9" s="105">
        <v>1</v>
      </c>
      <c r="B9" s="105">
        <v>2</v>
      </c>
      <c r="C9" s="105">
        <v>4</v>
      </c>
      <c r="D9" s="105">
        <v>5</v>
      </c>
      <c r="E9" s="105">
        <v>9</v>
      </c>
      <c r="F9" s="234">
        <v>10</v>
      </c>
      <c r="G9" s="105">
        <v>11</v>
      </c>
      <c r="H9" s="105">
        <v>12</v>
      </c>
      <c r="I9" s="105">
        <v>13</v>
      </c>
      <c r="J9" s="105">
        <v>14</v>
      </c>
      <c r="K9" s="105">
        <v>15</v>
      </c>
      <c r="L9" s="105">
        <v>16</v>
      </c>
      <c r="M9" s="105">
        <v>17</v>
      </c>
      <c r="N9" s="105">
        <v>15</v>
      </c>
      <c r="O9" s="105">
        <v>16</v>
      </c>
      <c r="P9" s="105">
        <v>17</v>
      </c>
      <c r="Q9" s="105">
        <v>18</v>
      </c>
      <c r="R9" s="105">
        <v>19</v>
      </c>
      <c r="S9" s="105">
        <v>20</v>
      </c>
      <c r="U9" s="177"/>
      <c r="V9" s="178"/>
      <c r="W9" s="179"/>
    </row>
    <row r="10" spans="1:23" ht="76.5" customHeight="1">
      <c r="A10" s="235" t="s">
        <v>2</v>
      </c>
      <c r="B10" s="50" t="s">
        <v>63</v>
      </c>
      <c r="C10" s="105" t="s">
        <v>64</v>
      </c>
      <c r="D10" s="105" t="s">
        <v>19</v>
      </c>
      <c r="E10" s="236">
        <v>87854</v>
      </c>
      <c r="F10" s="236">
        <v>104801</v>
      </c>
      <c r="G10" s="37">
        <f>F10*100/E10</f>
        <v>119.28995833997314</v>
      </c>
      <c r="H10" s="242">
        <v>221035</v>
      </c>
      <c r="I10" s="37">
        <v>0</v>
      </c>
      <c r="J10" s="37">
        <f>I10*100/H10</f>
        <v>0</v>
      </c>
      <c r="K10" s="242">
        <v>134801</v>
      </c>
      <c r="L10" s="37"/>
      <c r="M10" s="37"/>
      <c r="N10" s="37"/>
      <c r="O10" s="37"/>
      <c r="P10" s="37"/>
      <c r="Q10" s="237">
        <f>E10+H10+K10</f>
        <v>443690</v>
      </c>
      <c r="R10" s="237">
        <f>F10+I10+L10</f>
        <v>104801</v>
      </c>
      <c r="S10" s="238">
        <f>R10*100/Q10</f>
        <v>23.62032049403863</v>
      </c>
      <c r="U10" s="241" t="s">
        <v>65</v>
      </c>
      <c r="V10" s="241"/>
      <c r="W10" s="241"/>
    </row>
    <row r="11" spans="1:23" ht="71.25" customHeight="1" hidden="1">
      <c r="A11" s="239"/>
      <c r="B11" s="240"/>
      <c r="C11" s="219"/>
      <c r="D11" s="219"/>
      <c r="E11" s="224"/>
      <c r="F11" s="223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23"/>
      <c r="S11" s="218"/>
      <c r="T11" s="221"/>
      <c r="U11" s="225"/>
      <c r="V11" s="225"/>
      <c r="W11" s="225"/>
    </row>
    <row r="12" spans="1:23" ht="74.25" customHeight="1" hidden="1">
      <c r="A12" s="239"/>
      <c r="B12" s="240"/>
      <c r="C12" s="219"/>
      <c r="D12" s="219"/>
      <c r="E12" s="224"/>
      <c r="F12" s="223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24"/>
      <c r="R12" s="223"/>
      <c r="S12" s="218"/>
      <c r="T12" s="221"/>
      <c r="U12" s="226"/>
      <c r="V12" s="226"/>
      <c r="W12" s="226"/>
    </row>
    <row r="13" spans="1:23" ht="18.75" hidden="1">
      <c r="A13" s="220"/>
      <c r="B13" s="220"/>
      <c r="C13" s="220"/>
      <c r="D13" s="220"/>
      <c r="E13" s="220"/>
      <c r="F13" s="220"/>
      <c r="G13" s="6"/>
      <c r="H13" s="6"/>
      <c r="I13" s="6"/>
      <c r="J13" s="6"/>
      <c r="K13" s="6"/>
      <c r="L13" s="6"/>
      <c r="M13" s="6"/>
      <c r="N13" s="6"/>
      <c r="O13" s="6"/>
      <c r="P13" s="6"/>
      <c r="Q13" s="221"/>
      <c r="R13" s="222"/>
      <c r="S13" s="6"/>
      <c r="T13" s="221"/>
      <c r="U13" s="221"/>
      <c r="V13" s="221"/>
      <c r="W13" s="221"/>
    </row>
    <row r="14" spans="1:23" ht="15.75" hidden="1">
      <c r="A14" s="220"/>
      <c r="B14" s="220"/>
      <c r="C14" s="220"/>
      <c r="D14" s="220"/>
      <c r="E14" s="220"/>
      <c r="F14" s="220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</row>
    <row r="15" spans="1:6" ht="15.75" hidden="1">
      <c r="A15" s="1"/>
      <c r="B15" s="1"/>
      <c r="C15" s="1"/>
      <c r="D15" s="1"/>
      <c r="E15" s="1"/>
      <c r="F15" s="1"/>
    </row>
    <row r="16" spans="1:6" ht="15.75">
      <c r="A16" s="1"/>
      <c r="B16" s="1"/>
      <c r="C16" s="1"/>
      <c r="D16" s="1"/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</sheetData>
  <sheetProtection/>
  <mergeCells count="17">
    <mergeCell ref="U11:W11"/>
    <mergeCell ref="U12:W12"/>
    <mergeCell ref="N7:P7"/>
    <mergeCell ref="Q7:S7"/>
    <mergeCell ref="U7:W7"/>
    <mergeCell ref="U8:W8"/>
    <mergeCell ref="U9:W9"/>
    <mergeCell ref="U10:W10"/>
    <mergeCell ref="A2:S2"/>
    <mergeCell ref="A3:S3"/>
    <mergeCell ref="A7:A8"/>
    <mergeCell ref="B7:B8"/>
    <mergeCell ref="C7:C8"/>
    <mergeCell ref="D7:D8"/>
    <mergeCell ref="E7:G7"/>
    <mergeCell ref="H7:J7"/>
    <mergeCell ref="K7:M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21"/>
  <sheetViews>
    <sheetView zoomScalePageLayoutView="0" workbookViewId="0" topLeftCell="B1">
      <selection activeCell="O19" sqref="O19"/>
    </sheetView>
  </sheetViews>
  <sheetFormatPr defaultColWidth="9.00390625" defaultRowHeight="12.75"/>
  <cols>
    <col min="1" max="1" width="5.00390625" style="0" customWidth="1"/>
    <col min="2" max="2" width="27.75390625" style="0" customWidth="1"/>
    <col min="3" max="3" width="11.00390625" style="0" customWidth="1"/>
    <col min="4" max="4" width="12.375" style="0" customWidth="1"/>
    <col min="5" max="5" width="10.375" style="0" customWidth="1"/>
    <col min="6" max="6" width="7.875" style="0" customWidth="1"/>
    <col min="7" max="7" width="8.75390625" style="0" customWidth="1"/>
    <col min="8" max="8" width="9.125" style="0" customWidth="1"/>
    <col min="9" max="9" width="8.125" style="0" customWidth="1"/>
    <col min="10" max="10" width="8.875" style="0" customWidth="1"/>
    <col min="11" max="11" width="10.875" style="0" customWidth="1"/>
    <col min="12" max="12" width="8.625" style="0" customWidth="1"/>
    <col min="13" max="13" width="8.125" style="0" customWidth="1"/>
    <col min="14" max="14" width="8.375" style="0" customWidth="1"/>
    <col min="15" max="15" width="8.875" style="0" customWidth="1"/>
    <col min="16" max="16" width="9.375" style="0" customWidth="1"/>
    <col min="17" max="17" width="10.125" style="0" customWidth="1"/>
    <col min="18" max="18" width="8.25390625" style="0" customWidth="1"/>
    <col min="19" max="19" width="8.125" style="0" customWidth="1"/>
    <col min="20" max="20" width="8.625" style="0" customWidth="1"/>
    <col min="21" max="21" width="8.375" style="0" customWidth="1"/>
    <col min="22" max="23" width="8.75390625" style="0" customWidth="1"/>
    <col min="24" max="24" width="8.375" style="0" customWidth="1"/>
    <col min="25" max="25" width="9.00390625" style="0" customWidth="1"/>
    <col min="26" max="26" width="8.625" style="0" customWidth="1"/>
    <col min="27" max="28" width="8.875" style="0" customWidth="1"/>
    <col min="29" max="29" width="9.75390625" style="0" customWidth="1"/>
    <col min="30" max="30" width="9.25390625" style="0" customWidth="1"/>
    <col min="31" max="31" width="12.625" style="0" customWidth="1"/>
    <col min="32" max="32" width="4.125" style="0" customWidth="1"/>
    <col min="33" max="33" width="27.125" style="0" customWidth="1"/>
    <col min="34" max="34" width="26.875" style="0" customWidth="1"/>
    <col min="35" max="35" width="27.00390625" style="0" customWidth="1"/>
  </cols>
  <sheetData>
    <row r="2" spans="1:31" ht="2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</row>
    <row r="3" spans="1:31" ht="54" customHeight="1" thickBot="1">
      <c r="A3" s="202" t="s">
        <v>47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/>
      <c r="AD3" s="204"/>
      <c r="AE3" s="204"/>
    </row>
    <row r="4" spans="3:28" ht="16.5" hidden="1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3.5" hidden="1" thickBot="1"/>
    <row r="6" spans="1:35" ht="15" thickBot="1">
      <c r="A6" s="212"/>
      <c r="B6" s="213"/>
      <c r="C6" s="213"/>
      <c r="D6" s="214"/>
      <c r="E6" s="181" t="s">
        <v>22</v>
      </c>
      <c r="F6" s="181"/>
      <c r="G6" s="181"/>
      <c r="H6" s="181"/>
      <c r="I6" s="181"/>
      <c r="J6" s="181"/>
      <c r="K6" s="180" t="s">
        <v>23</v>
      </c>
      <c r="L6" s="181"/>
      <c r="M6" s="181"/>
      <c r="N6" s="181"/>
      <c r="O6" s="181"/>
      <c r="P6" s="182"/>
      <c r="Q6" s="180" t="s">
        <v>34</v>
      </c>
      <c r="R6" s="181"/>
      <c r="S6" s="181"/>
      <c r="T6" s="181"/>
      <c r="U6" s="181"/>
      <c r="V6" s="182"/>
      <c r="W6" s="180" t="s">
        <v>36</v>
      </c>
      <c r="X6" s="181"/>
      <c r="Y6" s="181"/>
      <c r="Z6" s="181"/>
      <c r="AA6" s="181"/>
      <c r="AB6" s="182"/>
      <c r="AC6" s="210" t="s">
        <v>46</v>
      </c>
      <c r="AD6" s="210"/>
      <c r="AE6" s="211"/>
      <c r="AG6" s="183"/>
      <c r="AH6" s="183"/>
      <c r="AI6" s="183"/>
    </row>
    <row r="7" spans="1:35" ht="23.25" customHeight="1" thickBot="1">
      <c r="A7" s="205" t="s">
        <v>0</v>
      </c>
      <c r="B7" s="205" t="s">
        <v>1</v>
      </c>
      <c r="C7" s="216" t="s">
        <v>3</v>
      </c>
      <c r="D7" s="205" t="s">
        <v>4</v>
      </c>
      <c r="E7" s="209" t="s">
        <v>53</v>
      </c>
      <c r="F7" s="199" t="s">
        <v>62</v>
      </c>
      <c r="G7" s="200"/>
      <c r="H7" s="200"/>
      <c r="I7" s="201"/>
      <c r="J7" s="197" t="s">
        <v>41</v>
      </c>
      <c r="K7" s="205" t="s">
        <v>53</v>
      </c>
      <c r="L7" s="199" t="s">
        <v>20</v>
      </c>
      <c r="M7" s="200"/>
      <c r="N7" s="200"/>
      <c r="O7" s="201"/>
      <c r="P7" s="197" t="s">
        <v>42</v>
      </c>
      <c r="Q7" s="205" t="s">
        <v>54</v>
      </c>
      <c r="R7" s="199" t="s">
        <v>20</v>
      </c>
      <c r="S7" s="200"/>
      <c r="T7" s="200"/>
      <c r="U7" s="201"/>
      <c r="V7" s="197" t="s">
        <v>41</v>
      </c>
      <c r="W7" s="205" t="s">
        <v>54</v>
      </c>
      <c r="X7" s="199" t="s">
        <v>20</v>
      </c>
      <c r="Y7" s="200"/>
      <c r="Z7" s="200"/>
      <c r="AA7" s="201"/>
      <c r="AB7" s="197" t="s">
        <v>41</v>
      </c>
      <c r="AC7" s="205" t="s">
        <v>55</v>
      </c>
      <c r="AD7" s="205" t="s">
        <v>32</v>
      </c>
      <c r="AE7" s="205" t="s">
        <v>11</v>
      </c>
      <c r="AG7" s="184" t="s">
        <v>56</v>
      </c>
      <c r="AH7" s="185"/>
      <c r="AI7" s="186"/>
    </row>
    <row r="8" spans="1:35" ht="74.25" customHeight="1" thickBot="1">
      <c r="A8" s="206"/>
      <c r="B8" s="206"/>
      <c r="C8" s="217"/>
      <c r="D8" s="206"/>
      <c r="E8" s="215"/>
      <c r="F8" s="122" t="s">
        <v>37</v>
      </c>
      <c r="G8" s="123" t="s">
        <v>38</v>
      </c>
      <c r="H8" s="123" t="s">
        <v>39</v>
      </c>
      <c r="I8" s="124" t="s">
        <v>40</v>
      </c>
      <c r="J8" s="198"/>
      <c r="K8" s="206"/>
      <c r="L8" s="125" t="s">
        <v>37</v>
      </c>
      <c r="M8" s="126" t="s">
        <v>38</v>
      </c>
      <c r="N8" s="126" t="s">
        <v>43</v>
      </c>
      <c r="O8" s="127" t="s">
        <v>44</v>
      </c>
      <c r="P8" s="198"/>
      <c r="Q8" s="206"/>
      <c r="R8" s="122" t="s">
        <v>37</v>
      </c>
      <c r="S8" s="123" t="s">
        <v>38</v>
      </c>
      <c r="T8" s="123" t="s">
        <v>39</v>
      </c>
      <c r="U8" s="124" t="s">
        <v>40</v>
      </c>
      <c r="V8" s="198"/>
      <c r="W8" s="206"/>
      <c r="X8" s="122" t="s">
        <v>37</v>
      </c>
      <c r="Y8" s="123" t="s">
        <v>38</v>
      </c>
      <c r="Z8" s="123" t="s">
        <v>39</v>
      </c>
      <c r="AA8" s="124" t="s">
        <v>40</v>
      </c>
      <c r="AB8" s="198"/>
      <c r="AC8" s="206"/>
      <c r="AD8" s="206"/>
      <c r="AE8" s="206"/>
      <c r="AG8" s="187"/>
      <c r="AH8" s="188"/>
      <c r="AI8" s="189"/>
    </row>
    <row r="9" spans="1:35" ht="15" customHeight="1" thickBot="1">
      <c r="A9" s="206"/>
      <c r="B9" s="206"/>
      <c r="C9" s="217"/>
      <c r="D9" s="206"/>
      <c r="E9" s="215"/>
      <c r="F9" s="207" t="s">
        <v>45</v>
      </c>
      <c r="G9" s="208"/>
      <c r="H9" s="208"/>
      <c r="I9" s="209"/>
      <c r="J9" s="198"/>
      <c r="K9" s="206"/>
      <c r="L9" s="207" t="s">
        <v>45</v>
      </c>
      <c r="M9" s="208"/>
      <c r="N9" s="208"/>
      <c r="O9" s="209"/>
      <c r="P9" s="198"/>
      <c r="Q9" s="206"/>
      <c r="R9" s="208" t="s">
        <v>45</v>
      </c>
      <c r="S9" s="208"/>
      <c r="T9" s="208"/>
      <c r="U9" s="209"/>
      <c r="V9" s="198"/>
      <c r="W9" s="206"/>
      <c r="X9" s="207" t="s">
        <v>45</v>
      </c>
      <c r="Y9" s="208"/>
      <c r="Z9" s="208"/>
      <c r="AA9" s="209"/>
      <c r="AB9" s="198"/>
      <c r="AC9" s="206"/>
      <c r="AD9" s="206"/>
      <c r="AE9" s="206"/>
      <c r="AG9" s="190"/>
      <c r="AH9" s="191"/>
      <c r="AI9" s="192"/>
    </row>
    <row r="10" spans="1:35" ht="16.5" thickBot="1">
      <c r="A10" s="98">
        <v>1</v>
      </c>
      <c r="B10" s="97">
        <v>2</v>
      </c>
      <c r="C10" s="99">
        <v>3</v>
      </c>
      <c r="D10" s="97">
        <v>4</v>
      </c>
      <c r="E10" s="67">
        <v>5</v>
      </c>
      <c r="F10" s="68">
        <v>6</v>
      </c>
      <c r="G10" s="68">
        <v>7</v>
      </c>
      <c r="H10" s="68">
        <v>8</v>
      </c>
      <c r="I10" s="68">
        <v>9</v>
      </c>
      <c r="J10" s="72">
        <v>10</v>
      </c>
      <c r="K10" s="67">
        <v>12</v>
      </c>
      <c r="L10" s="68">
        <v>13</v>
      </c>
      <c r="M10" s="68">
        <v>14</v>
      </c>
      <c r="N10" s="68">
        <v>15</v>
      </c>
      <c r="O10" s="68">
        <v>16</v>
      </c>
      <c r="P10" s="72">
        <v>17</v>
      </c>
      <c r="Q10" s="67">
        <v>18</v>
      </c>
      <c r="R10" s="68">
        <v>19</v>
      </c>
      <c r="S10" s="68">
        <v>20</v>
      </c>
      <c r="T10" s="68">
        <v>21</v>
      </c>
      <c r="U10" s="68">
        <v>22</v>
      </c>
      <c r="V10" s="72">
        <v>23</v>
      </c>
      <c r="W10" s="67">
        <v>24</v>
      </c>
      <c r="X10" s="68">
        <v>25</v>
      </c>
      <c r="Y10" s="68">
        <v>26</v>
      </c>
      <c r="Z10" s="68">
        <v>27</v>
      </c>
      <c r="AA10" s="68">
        <v>28</v>
      </c>
      <c r="AB10" s="72">
        <v>29</v>
      </c>
      <c r="AC10" s="70">
        <v>30</v>
      </c>
      <c r="AD10" s="68">
        <v>31</v>
      </c>
      <c r="AE10" s="69">
        <v>32</v>
      </c>
      <c r="AF10" s="56"/>
      <c r="AG10" s="193"/>
      <c r="AH10" s="194"/>
      <c r="AI10" s="195"/>
    </row>
    <row r="11" spans="1:35" ht="58.5" customHeight="1">
      <c r="A11" s="128">
        <v>1</v>
      </c>
      <c r="B11" s="57" t="s">
        <v>13</v>
      </c>
      <c r="C11" s="58" t="s">
        <v>9</v>
      </c>
      <c r="D11" s="73" t="s">
        <v>16</v>
      </c>
      <c r="E11" s="100">
        <f>578.67</f>
        <v>578.67</v>
      </c>
      <c r="F11" s="75">
        <v>0</v>
      </c>
      <c r="G11" s="75">
        <v>0</v>
      </c>
      <c r="H11" s="76">
        <f>694.41/1.2</f>
        <v>578.675</v>
      </c>
      <c r="I11" s="76">
        <f>694.41/1.2</f>
        <v>578.675</v>
      </c>
      <c r="J11" s="76">
        <f>I11</f>
        <v>578.675</v>
      </c>
      <c r="K11" s="77">
        <v>35691.38</v>
      </c>
      <c r="L11" s="78">
        <v>0</v>
      </c>
      <c r="M11" s="78">
        <f>1059.12/1.2</f>
        <v>882.5999999999999</v>
      </c>
      <c r="N11" s="78">
        <f>1124.96/1.2</f>
        <v>937.4666666666667</v>
      </c>
      <c r="O11" s="78">
        <f>(4000+1124.96)/1.2</f>
        <v>4270.8</v>
      </c>
      <c r="P11" s="79">
        <f>O11</f>
        <v>4270.8</v>
      </c>
      <c r="Q11" s="79">
        <f>55932.1</f>
        <v>55932.1</v>
      </c>
      <c r="R11" s="80">
        <v>0</v>
      </c>
      <c r="S11" s="81"/>
      <c r="T11" s="81"/>
      <c r="U11" s="81"/>
      <c r="V11" s="79"/>
      <c r="W11" s="59"/>
      <c r="X11" s="60"/>
      <c r="Y11" s="61"/>
      <c r="Z11" s="61"/>
      <c r="AA11" s="61"/>
      <c r="AB11" s="59"/>
      <c r="AC11" s="62">
        <f>578.67+35691.38+55932.1</f>
        <v>92202.15</v>
      </c>
      <c r="AD11" s="62">
        <f>J11+P11+V11</f>
        <v>4849.475</v>
      </c>
      <c r="AE11" s="95">
        <f>AD11*100/AC11</f>
        <v>5.259611625108526</v>
      </c>
      <c r="AF11" s="5"/>
      <c r="AG11" s="196" t="s">
        <v>57</v>
      </c>
      <c r="AH11" s="196"/>
      <c r="AI11" s="196"/>
    </row>
    <row r="12" spans="1:35" ht="59.25" customHeight="1" thickBot="1">
      <c r="A12" s="129">
        <v>2</v>
      </c>
      <c r="B12" s="63" t="s">
        <v>15</v>
      </c>
      <c r="C12" s="64" t="s">
        <v>9</v>
      </c>
      <c r="D12" s="74" t="s">
        <v>19</v>
      </c>
      <c r="E12" s="71">
        <v>0</v>
      </c>
      <c r="F12" s="64" t="s">
        <v>24</v>
      </c>
      <c r="G12" s="64" t="s">
        <v>24</v>
      </c>
      <c r="H12" s="64" t="s">
        <v>24</v>
      </c>
      <c r="I12" s="64" t="s">
        <v>24</v>
      </c>
      <c r="J12" s="64" t="s">
        <v>24</v>
      </c>
      <c r="K12" s="39">
        <v>1511.856</v>
      </c>
      <c r="L12" s="82">
        <f>1491.856/1.2</f>
        <v>1243.2133333333334</v>
      </c>
      <c r="M12" s="82">
        <f>1491.856/1.2</f>
        <v>1243.2133333333334</v>
      </c>
      <c r="N12" s="82">
        <f>(1491.856+167.147)/1.2</f>
        <v>1382.5025</v>
      </c>
      <c r="O12" s="83">
        <f>5634.204/1.2</f>
        <v>4695.17</v>
      </c>
      <c r="P12" s="84">
        <f>O12</f>
        <v>4695.17</v>
      </c>
      <c r="Q12" s="84">
        <v>3456.184</v>
      </c>
      <c r="R12" s="85"/>
      <c r="S12" s="86"/>
      <c r="T12" s="86"/>
      <c r="U12" s="40"/>
      <c r="V12" s="84">
        <f>U12</f>
        <v>0</v>
      </c>
      <c r="W12" s="84">
        <v>4366.26</v>
      </c>
      <c r="X12" s="85"/>
      <c r="Y12" s="86"/>
      <c r="Z12" s="86"/>
      <c r="AA12" s="40"/>
      <c r="AB12" s="84">
        <f>AA12</f>
        <v>0</v>
      </c>
      <c r="AC12" s="66">
        <f>K12+Q12+W12</f>
        <v>9334.3</v>
      </c>
      <c r="AD12" s="65">
        <f>P12+V12+AB12</f>
        <v>4695.17</v>
      </c>
      <c r="AE12" s="96">
        <f>AD12*100/AC12</f>
        <v>50.30018319531192</v>
      </c>
      <c r="AF12" s="5"/>
      <c r="AG12" s="196" t="s">
        <v>58</v>
      </c>
      <c r="AH12" s="196"/>
      <c r="AI12" s="196"/>
    </row>
    <row r="13" spans="1:31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  <c r="AD13" s="3"/>
      <c r="AE13" s="2"/>
    </row>
    <row r="14" spans="1:3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5"/>
      <c r="AD14" s="5"/>
      <c r="AE14" s="5"/>
    </row>
    <row r="15" spans="1:2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</sheetData>
  <sheetProtection/>
  <mergeCells count="36">
    <mergeCell ref="E6:J6"/>
    <mergeCell ref="A6:D6"/>
    <mergeCell ref="F9:I9"/>
    <mergeCell ref="E7:E9"/>
    <mergeCell ref="D7:D9"/>
    <mergeCell ref="C7:C9"/>
    <mergeCell ref="B7:B9"/>
    <mergeCell ref="A7:A9"/>
    <mergeCell ref="L7:O7"/>
    <mergeCell ref="AD7:AD9"/>
    <mergeCell ref="AE7:AE9"/>
    <mergeCell ref="J7:J9"/>
    <mergeCell ref="K7:K9"/>
    <mergeCell ref="L9:O9"/>
    <mergeCell ref="R9:U9"/>
    <mergeCell ref="X9:AA9"/>
    <mergeCell ref="AB7:AB9"/>
    <mergeCell ref="V7:V9"/>
    <mergeCell ref="F7:I7"/>
    <mergeCell ref="R7:U7"/>
    <mergeCell ref="A2:AE2"/>
    <mergeCell ref="A3:AE3"/>
    <mergeCell ref="Q7:Q9"/>
    <mergeCell ref="P7:P9"/>
    <mergeCell ref="Q6:V6"/>
    <mergeCell ref="K6:P6"/>
    <mergeCell ref="X7:AA7"/>
    <mergeCell ref="W6:AB6"/>
    <mergeCell ref="AG6:AI6"/>
    <mergeCell ref="AG7:AI9"/>
    <mergeCell ref="AG10:AI10"/>
    <mergeCell ref="AG11:AI11"/>
    <mergeCell ref="AG12:AI12"/>
    <mergeCell ref="AC7:AC9"/>
    <mergeCell ref="W7:W9"/>
    <mergeCell ref="AC6:AE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nemcov</dc:creator>
  <cp:keywords/>
  <dc:description/>
  <cp:lastModifiedBy>Безумова Алла Анатольевна</cp:lastModifiedBy>
  <cp:lastPrinted>2018-06-01T09:32:05Z</cp:lastPrinted>
  <dcterms:created xsi:type="dcterms:W3CDTF">2018-05-16T09:08:33Z</dcterms:created>
  <dcterms:modified xsi:type="dcterms:W3CDTF">2021-06-01T11:22:17Z</dcterms:modified>
  <cp:category/>
  <cp:version/>
  <cp:contentType/>
  <cp:contentStatus/>
</cp:coreProperties>
</file>