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Прил.1" sheetId="1" r:id="rId1"/>
    <sheet name="Прил.2" sheetId="2" r:id="rId2"/>
    <sheet name="Прил.3" sheetId="3" r:id="rId3"/>
  </sheets>
  <calcPr calcId="145621"/>
</workbook>
</file>

<file path=xl/calcChain.xml><?xml version="1.0" encoding="utf-8"?>
<calcChain xmlns="http://schemas.openxmlformats.org/spreadsheetml/2006/main">
  <c r="K19" i="2" l="1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8" i="2"/>
  <c r="K17" i="2"/>
  <c r="K16" i="2"/>
  <c r="K15" i="2"/>
  <c r="K14" i="2"/>
  <c r="K13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1" i="2"/>
  <c r="G22" i="2"/>
  <c r="G23" i="2"/>
  <c r="G14" i="2"/>
  <c r="G15" i="2"/>
  <c r="G16" i="2"/>
  <c r="G17" i="2"/>
  <c r="G18" i="2"/>
  <c r="G19" i="2"/>
  <c r="G20" i="2"/>
  <c r="G13" i="2"/>
  <c r="E28" i="3"/>
  <c r="D28" i="3"/>
  <c r="F28" i="3" s="1"/>
  <c r="C28" i="3"/>
  <c r="E24" i="3"/>
  <c r="D24" i="3"/>
  <c r="F24" i="3" s="1"/>
  <c r="C24" i="3"/>
  <c r="F17" i="3"/>
  <c r="C17" i="3"/>
  <c r="E16" i="3"/>
  <c r="D16" i="3"/>
  <c r="C16" i="3"/>
  <c r="F10" i="3"/>
  <c r="E9" i="3"/>
  <c r="E8" i="3" s="1"/>
  <c r="E32" i="3" s="1"/>
  <c r="D9" i="3"/>
  <c r="C9" i="3"/>
  <c r="F9" i="3" s="1"/>
  <c r="C8" i="3"/>
  <c r="C32" i="3" s="1"/>
  <c r="P93" i="1"/>
  <c r="S93" i="1" s="1"/>
  <c r="O93" i="1"/>
  <c r="P82" i="1"/>
  <c r="S82" i="1" s="1"/>
  <c r="O82" i="1"/>
  <c r="P81" i="1"/>
  <c r="S81" i="1" s="1"/>
  <c r="O81" i="1"/>
  <c r="P80" i="1"/>
  <c r="S80" i="1" s="1"/>
  <c r="O80" i="1"/>
  <c r="P79" i="1"/>
  <c r="S79" i="1" s="1"/>
  <c r="O79" i="1"/>
  <c r="P78" i="1"/>
  <c r="S78" i="1" s="1"/>
  <c r="O78" i="1"/>
  <c r="P77" i="1"/>
  <c r="S77" i="1" s="1"/>
  <c r="O77" i="1"/>
  <c r="P76" i="1"/>
  <c r="S76" i="1" s="1"/>
  <c r="O76" i="1"/>
  <c r="R75" i="1"/>
  <c r="Q75" i="1"/>
  <c r="P75" i="1"/>
  <c r="S75" i="1" s="1"/>
  <c r="N75" i="1"/>
  <c r="M75" i="1"/>
  <c r="L75" i="1"/>
  <c r="J75" i="1"/>
  <c r="I75" i="1"/>
  <c r="P74" i="1"/>
  <c r="S74" i="1" s="1"/>
  <c r="O74" i="1"/>
  <c r="P73" i="1"/>
  <c r="S73" i="1" s="1"/>
  <c r="O73" i="1"/>
  <c r="R72" i="1"/>
  <c r="Q72" i="1"/>
  <c r="P72" i="1"/>
  <c r="S72" i="1" s="1"/>
  <c r="N72" i="1"/>
  <c r="M72" i="1"/>
  <c r="L72" i="1"/>
  <c r="J72" i="1"/>
  <c r="I72" i="1"/>
  <c r="S71" i="1"/>
  <c r="O71" i="1"/>
  <c r="S70" i="1"/>
  <c r="O70" i="1"/>
  <c r="R69" i="1"/>
  <c r="Q69" i="1"/>
  <c r="P69" i="1"/>
  <c r="S69" i="1" s="1"/>
  <c r="N69" i="1"/>
  <c r="M69" i="1"/>
  <c r="O69" i="1" s="1"/>
  <c r="L69" i="1"/>
  <c r="J69" i="1"/>
  <c r="I69" i="1"/>
  <c r="S68" i="1"/>
  <c r="R68" i="1"/>
  <c r="O68" i="1"/>
  <c r="R67" i="1"/>
  <c r="S67" i="1" s="1"/>
  <c r="O67" i="1"/>
  <c r="R66" i="1"/>
  <c r="S66" i="1" s="1"/>
  <c r="O66" i="1"/>
  <c r="Q65" i="1"/>
  <c r="S65" i="1" s="1"/>
  <c r="O65" i="1"/>
  <c r="Q64" i="1"/>
  <c r="S64" i="1" s="1"/>
  <c r="O64" i="1"/>
  <c r="P63" i="1"/>
  <c r="S63" i="1" s="1"/>
  <c r="O63" i="1"/>
  <c r="P62" i="1"/>
  <c r="S62" i="1" s="1"/>
  <c r="O62" i="1"/>
  <c r="P61" i="1"/>
  <c r="S61" i="1" s="1"/>
  <c r="O61" i="1"/>
  <c r="R60" i="1"/>
  <c r="Q60" i="1"/>
  <c r="P60" i="1"/>
  <c r="N60" i="1"/>
  <c r="M60" i="1"/>
  <c r="L60" i="1"/>
  <c r="J60" i="1"/>
  <c r="I60" i="1"/>
  <c r="S59" i="1"/>
  <c r="O59" i="1"/>
  <c r="P58" i="1"/>
  <c r="S58" i="1" s="1"/>
  <c r="O58" i="1"/>
  <c r="S57" i="1"/>
  <c r="O57" i="1"/>
  <c r="Q56" i="1"/>
  <c r="S56" i="1" s="1"/>
  <c r="O56" i="1"/>
  <c r="Q55" i="1"/>
  <c r="S55" i="1" s="1"/>
  <c r="O55" i="1"/>
  <c r="P54" i="1"/>
  <c r="S54" i="1" s="1"/>
  <c r="O54" i="1"/>
  <c r="R53" i="1"/>
  <c r="S53" i="1" s="1"/>
  <c r="O53" i="1"/>
  <c r="S52" i="1"/>
  <c r="O52" i="1"/>
  <c r="S51" i="1"/>
  <c r="O51" i="1"/>
  <c r="S50" i="1"/>
  <c r="O50" i="1"/>
  <c r="S49" i="1"/>
  <c r="O49" i="1"/>
  <c r="J49" i="1"/>
  <c r="I49" i="1"/>
  <c r="S48" i="1"/>
  <c r="O48" i="1"/>
  <c r="J48" i="1"/>
  <c r="I48" i="1"/>
  <c r="I45" i="1" s="1"/>
  <c r="O47" i="1"/>
  <c r="J47" i="1"/>
  <c r="R47" i="1" s="1"/>
  <c r="I47" i="1"/>
  <c r="S46" i="1"/>
  <c r="O46" i="1"/>
  <c r="J46" i="1"/>
  <c r="J45" i="1" s="1"/>
  <c r="I46" i="1"/>
  <c r="Q45" i="1"/>
  <c r="P45" i="1"/>
  <c r="N45" i="1"/>
  <c r="M45" i="1"/>
  <c r="L45" i="1"/>
  <c r="O45" i="1" s="1"/>
  <c r="O44" i="1"/>
  <c r="J44" i="1"/>
  <c r="P44" i="1" s="1"/>
  <c r="S44" i="1" s="1"/>
  <c r="I44" i="1"/>
  <c r="O43" i="1"/>
  <c r="J43" i="1"/>
  <c r="P43" i="1" s="1"/>
  <c r="S43" i="1" s="1"/>
  <c r="I43" i="1"/>
  <c r="O42" i="1"/>
  <c r="J42" i="1"/>
  <c r="P42" i="1" s="1"/>
  <c r="I42" i="1"/>
  <c r="O41" i="1"/>
  <c r="J41" i="1"/>
  <c r="R41" i="1" s="1"/>
  <c r="I41" i="1"/>
  <c r="I37" i="1" s="1"/>
  <c r="P40" i="1"/>
  <c r="S40" i="1" s="1"/>
  <c r="O40" i="1"/>
  <c r="P39" i="1"/>
  <c r="S39" i="1" s="1"/>
  <c r="O39" i="1"/>
  <c r="R38" i="1"/>
  <c r="S38" i="1" s="1"/>
  <c r="O38" i="1"/>
  <c r="Q37" i="1"/>
  <c r="N37" i="1"/>
  <c r="M37" i="1"/>
  <c r="L37" i="1"/>
  <c r="O36" i="1"/>
  <c r="J36" i="1"/>
  <c r="P36" i="1" s="1"/>
  <c r="S36" i="1" s="1"/>
  <c r="I36" i="1"/>
  <c r="O35" i="1"/>
  <c r="J35" i="1"/>
  <c r="P35" i="1" s="1"/>
  <c r="S35" i="1" s="1"/>
  <c r="I35" i="1"/>
  <c r="O34" i="1"/>
  <c r="J34" i="1"/>
  <c r="P34" i="1" s="1"/>
  <c r="S34" i="1" s="1"/>
  <c r="I34" i="1"/>
  <c r="O33" i="1"/>
  <c r="J33" i="1"/>
  <c r="P33" i="1" s="1"/>
  <c r="S33" i="1" s="1"/>
  <c r="I33" i="1"/>
  <c r="O32" i="1"/>
  <c r="J32" i="1"/>
  <c r="P32" i="1" s="1"/>
  <c r="S32" i="1" s="1"/>
  <c r="I32" i="1"/>
  <c r="O31" i="1"/>
  <c r="J31" i="1"/>
  <c r="P31" i="1" s="1"/>
  <c r="S31" i="1" s="1"/>
  <c r="I31" i="1"/>
  <c r="O30" i="1"/>
  <c r="J30" i="1"/>
  <c r="P30" i="1" s="1"/>
  <c r="S30" i="1" s="1"/>
  <c r="I30" i="1"/>
  <c r="O29" i="1"/>
  <c r="J29" i="1"/>
  <c r="P29" i="1" s="1"/>
  <c r="S29" i="1" s="1"/>
  <c r="I29" i="1"/>
  <c r="O28" i="1"/>
  <c r="J28" i="1"/>
  <c r="P28" i="1" s="1"/>
  <c r="S28" i="1" s="1"/>
  <c r="I28" i="1"/>
  <c r="O27" i="1"/>
  <c r="J27" i="1"/>
  <c r="P27" i="1" s="1"/>
  <c r="S27" i="1" s="1"/>
  <c r="I27" i="1"/>
  <c r="O26" i="1"/>
  <c r="J26" i="1"/>
  <c r="P26" i="1" s="1"/>
  <c r="I26" i="1"/>
  <c r="R25" i="1"/>
  <c r="Q25" i="1"/>
  <c r="N25" i="1"/>
  <c r="M25" i="1"/>
  <c r="M22" i="1" s="1"/>
  <c r="L25" i="1"/>
  <c r="N22" i="1"/>
  <c r="L22" i="1"/>
  <c r="O22" i="1" l="1"/>
  <c r="O25" i="1"/>
  <c r="I25" i="1"/>
  <c r="I22" i="1"/>
  <c r="O37" i="1"/>
  <c r="Q22" i="1"/>
  <c r="J25" i="1"/>
  <c r="J37" i="1"/>
  <c r="S60" i="1"/>
  <c r="O72" i="1"/>
  <c r="O60" i="1"/>
  <c r="O75" i="1"/>
  <c r="D8" i="3"/>
  <c r="D32" i="3" s="1"/>
  <c r="F32" i="3" s="1"/>
  <c r="F16" i="3"/>
  <c r="F8" i="3"/>
  <c r="S26" i="1"/>
  <c r="P25" i="1"/>
  <c r="S42" i="1"/>
  <c r="P37" i="1"/>
  <c r="S47" i="1"/>
  <c r="R45" i="1"/>
  <c r="S45" i="1" s="1"/>
  <c r="R37" i="1"/>
  <c r="S41" i="1"/>
  <c r="S37" i="1" l="1"/>
  <c r="J22" i="1"/>
  <c r="S25" i="1"/>
  <c r="P22" i="1"/>
  <c r="S22" i="1" s="1"/>
  <c r="R22" i="1"/>
</calcChain>
</file>

<file path=xl/sharedStrings.xml><?xml version="1.0" encoding="utf-8"?>
<sst xmlns="http://schemas.openxmlformats.org/spreadsheetml/2006/main" count="912" uniqueCount="262">
  <si>
    <t>Приложение № 1.1
к Приказу Минэнерго России
от 24.03.2010 № 114</t>
  </si>
  <si>
    <t>Утверждаю</t>
  </si>
  <si>
    <t xml:space="preserve"> Генеральный директор</t>
  </si>
  <si>
    <t>МПЗР "Севержилкомсервис"</t>
  </si>
  <si>
    <t>___________________________Витязев В.М.</t>
  </si>
  <si>
    <t>N</t>
  </si>
  <si>
    <t>Наименование объекта</t>
  </si>
  <si>
    <t>Стадия реализации проекта</t>
  </si>
  <si>
    <t>Проектная мощность/ протяженность сетей</t>
  </si>
  <si>
    <t>Год начала строительства</t>
  </si>
  <si>
    <t>Год окончания строительства</t>
  </si>
  <si>
    <t>План финансирования текущего года</t>
  </si>
  <si>
    <t>Ввод мощностей</t>
  </si>
  <si>
    <t>Источник финансирования</t>
  </si>
  <si>
    <t>план года 2013</t>
  </si>
  <si>
    <t>план года 2014</t>
  </si>
  <si>
    <t>итого</t>
  </si>
  <si>
    <t>млн. рублей</t>
  </si>
  <si>
    <t>ИТОГО по МП ЗР "Севержилкомсервис"</t>
  </si>
  <si>
    <t>-</t>
  </si>
  <si>
    <t>1</t>
  </si>
  <si>
    <t>Техническое перевооружение и реконструкция</t>
  </si>
  <si>
    <t>1,1</t>
  </si>
  <si>
    <t>Энергосбережение и повышение энергетической эффективности</t>
  </si>
  <si>
    <t>1.1.1</t>
  </si>
  <si>
    <t>Установка и поставка дизель генераторов</t>
  </si>
  <si>
    <t>1.1.1.1.</t>
  </si>
  <si>
    <t>Закупка и поставка дизель генераторов АД-60 - 1 шт. в д. Шойна. и АД-30 - 1 шт. в д. Кия</t>
  </si>
  <si>
    <t>п</t>
  </si>
  <si>
    <t xml:space="preserve">Бюджет  </t>
  </si>
  <si>
    <t>1.1.1.2</t>
  </si>
  <si>
    <t>Закупка и поставка дизель генераторов АД-60 - 1 шт. в с.Несь, АД-30 - 1 шт. в д. Чижа и АД-16 - 1 шт. в д. Мгла</t>
  </si>
  <si>
    <t>1.1.1.3</t>
  </si>
  <si>
    <t>Закупка и поставка дизель генераторов АД-60 - 1 шт. в д. Макарово, АД-30 - 1 шт. в д. Устье и АД-75 - 1 шт. д. в д.Куя</t>
  </si>
  <si>
    <t>1.1.1.4</t>
  </si>
  <si>
    <t>Закупка и поставка дизель генераторов АД-200 - 2 шт. и АД-315 - 2 шт. в п. Каратайка с устройством параллельных работ на данные дизель генераторов</t>
  </si>
  <si>
    <t>1.1.1.5</t>
  </si>
  <si>
    <t>Закупка и поставка дизель генераторов АД-75 - 1 шт. в д. Снопа, АД -60 - 1 шт. и АД-30 - 1 шт. в д. Вижас, АД-315 - 1 шт. в с. Ома</t>
  </si>
  <si>
    <t>1.1.1.6</t>
  </si>
  <si>
    <t>Закупка и поставка дизель генераторов АД-60 - 1 шт.  в д. Нельмин-Нос</t>
  </si>
  <si>
    <t>1.1.1.7</t>
  </si>
  <si>
    <t>Закупка и поставка дизель генераторов АД-100 - 1 шт.,  АД-200 - 2 шт. и АД-3 15 - 2 шт. в с. Оксино с устройством параллельной работы на данные дизель-генераторы</t>
  </si>
  <si>
    <t>П</t>
  </si>
  <si>
    <t>1.1.1.8</t>
  </si>
  <si>
    <t>Закупка и поставка дизель генераторов АД-30 - 1 шт и АД-16 - 1 шт. в д. Белушье, АД-16 - 1 шт. в д. Волонга</t>
  </si>
  <si>
    <t>1.1.1.9</t>
  </si>
  <si>
    <t>Закупка и поставка дизель генераторов АД-60 - 1 шт. и АД-30 - 1 шт. в д. Тошвиска, АД-75 - 1 шт. и АД-30 - 1 шт. в д. Щелино, АД-315 - 1 шт. в д. Лабожское, АД-30 1 шт. в д. Пылемец</t>
  </si>
  <si>
    <t>1.1.1.10</t>
  </si>
  <si>
    <t>Закупка и поставка дизель генераторов АД-315 - 1 шт.  и АД-250 - 1 шт. в п. Хорей-Вер</t>
  </si>
  <si>
    <t>1.1.1.11</t>
  </si>
  <si>
    <t>Закупка и поставка дизель генераторов АД-250 - 2 шт.  в п. Усть-Кара</t>
  </si>
  <si>
    <t>1.1.1.12</t>
  </si>
  <si>
    <t>Разработка ПСД на реконструкцию ЛЭП</t>
  </si>
  <si>
    <t>1.1.1.13</t>
  </si>
  <si>
    <t>Разработка ПСД на реконструкцию ЛЭП в с. Великовисочное</t>
  </si>
  <si>
    <t>1.1.1.14</t>
  </si>
  <si>
    <t>Разработка ПСД на реконструкцию ЛЭП в д. Снопа</t>
  </si>
  <si>
    <t>1.1.1.15</t>
  </si>
  <si>
    <t>Разработка ПСД на реконструкцию ЛЭП в д.  Вижас</t>
  </si>
  <si>
    <t>1.1.1.16</t>
  </si>
  <si>
    <t>Разработка ПСД на реконструкцию ЛЭП в д.  Волоковая</t>
  </si>
  <si>
    <t>1.1.1.17</t>
  </si>
  <si>
    <t>Разработка ПСД на реконструкцию ЛЭП в д.  Белушье</t>
  </si>
  <si>
    <t>1.1.1.18</t>
  </si>
  <si>
    <t>Разработка ПСД на реконструкцию ЛЭП в д.  Волонга</t>
  </si>
  <si>
    <t>1.1.1.19</t>
  </si>
  <si>
    <t>Разработка ПСД на реконструкцию ЛЭП в д.  Куя</t>
  </si>
  <si>
    <t>1.1.1.20</t>
  </si>
  <si>
    <t>Реконструкция ДЭС, ЛЭП и ТП</t>
  </si>
  <si>
    <t>1.1.1.21</t>
  </si>
  <si>
    <t>Реконструкция ЛЭП в д. Андег</t>
  </si>
  <si>
    <t xml:space="preserve">С/П </t>
  </si>
  <si>
    <t xml:space="preserve"> -</t>
  </si>
  <si>
    <t>1.1.1.22</t>
  </si>
  <si>
    <t>Реконструкция ЛЭП в с. Великовисочное</t>
  </si>
  <si>
    <t>1.1.1.23</t>
  </si>
  <si>
    <t>Реконструкция ЛЭП в д. Пылемец</t>
  </si>
  <si>
    <t>1.1.1.24</t>
  </si>
  <si>
    <t>Реконструкция ЛЭП и ТП в с. Ома</t>
  </si>
  <si>
    <t>1.1.1.25</t>
  </si>
  <si>
    <t>Реконструкция ЛЭП в д. Снопа</t>
  </si>
  <si>
    <t>1.1.1.26</t>
  </si>
  <si>
    <t>Реконструкция ЛЭП в д. Вижас</t>
  </si>
  <si>
    <t>1.1.1.27</t>
  </si>
  <si>
    <t>Реконструкция ЛЭП в п. Нижняя-Пеша</t>
  </si>
  <si>
    <t>1.1.1.28</t>
  </si>
  <si>
    <t>Реконструкция ЛЭП в д. Волоковой</t>
  </si>
  <si>
    <t>1.1.1.29</t>
  </si>
  <si>
    <t>Реконструкция ЛЭП и ТП в д. Верхняя Пеша</t>
  </si>
  <si>
    <t>1.1.1.30</t>
  </si>
  <si>
    <t>Реконструкция ЛЭП в д. Белушье</t>
  </si>
  <si>
    <t>1.1.1.31</t>
  </si>
  <si>
    <t>Реконструкция ЛЭП в д. Волонга</t>
  </si>
  <si>
    <t>1.1.1.32</t>
  </si>
  <si>
    <t>Реконструкция ЛЭП  в д. Куя</t>
  </si>
  <si>
    <t>1.1.1.33</t>
  </si>
  <si>
    <t>Реконструкция ЛЭП  в д. Макарово</t>
  </si>
  <si>
    <t>1.1.1.34</t>
  </si>
  <si>
    <t>Реконструкция ДЭС в д. Андег</t>
  </si>
  <si>
    <t>1.1.1.35</t>
  </si>
  <si>
    <t>Поставка и установка энергоснабжающих светодиодных светильников на уличное освещение</t>
  </si>
  <si>
    <t>1.1.1.36</t>
  </si>
  <si>
    <t>Поставка и установка энергоснабжающих светодиодных светильников на уличное освещение в д. Ома</t>
  </si>
  <si>
    <t>1.1.1.37</t>
  </si>
  <si>
    <t>Поставка и установка энергоснабжающих светодиодных светильников на уличное освещение в с. Нижняя Пеша</t>
  </si>
  <si>
    <t>1.1.1.38</t>
  </si>
  <si>
    <t>Поставка и установка энергоснабжающих светодиодных светильников на уличное освещение в с. Оксино</t>
  </si>
  <si>
    <t>1.1.1.39</t>
  </si>
  <si>
    <t>Поставка и установка энергоснабжающих светодиодных светильников на уличное освещение в п. Индига</t>
  </si>
  <si>
    <t>1.1.1.40</t>
  </si>
  <si>
    <t>Поставка и установка энергоснабжающих светодиодных светильников на уличное освещение в п. Хорей-Вер</t>
  </si>
  <si>
    <t>1.1.1.41</t>
  </si>
  <si>
    <t>Поставка и установка энергоснабжающих светодиодных светильников на уличное освещение в п. Харута</t>
  </si>
  <si>
    <t>1.1.1.42</t>
  </si>
  <si>
    <t>Поставка и установка энергоснабжающих светодиодных светильников на уличное освещение в п. Шойна</t>
  </si>
  <si>
    <t>1.1.1.43</t>
  </si>
  <si>
    <t>Поставка и установка энергоснабжающих светодиодных светильников на уличное освещение в п. Каратайка</t>
  </si>
  <si>
    <t>1.1.1.44</t>
  </si>
  <si>
    <t>Закупка и установка узлов учета электрической энергии во все населенные пункты НАО</t>
  </si>
  <si>
    <t>1.1.1.45</t>
  </si>
  <si>
    <t>Закупка узлов учета электрической энергии во все населенные пункты НАО</t>
  </si>
  <si>
    <t>1.1.1.46</t>
  </si>
  <si>
    <t>Установка узлов учета электрической энергии во все населенные пункты НАО</t>
  </si>
  <si>
    <t>амортизация</t>
  </si>
  <si>
    <t>1.1.1.47</t>
  </si>
  <si>
    <t>Ремонт дизельгенераторов</t>
  </si>
  <si>
    <t>1.1.1.48</t>
  </si>
  <si>
    <t>Ремонт дизель генератора ДГА-315 в п. Каратайка</t>
  </si>
  <si>
    <t>1.1.1.49</t>
  </si>
  <si>
    <t>Ремонт дизель генератора ДГА-315 и ДГА-320 в п. Нельмин-Нос</t>
  </si>
  <si>
    <t>1.1.1.50</t>
  </si>
  <si>
    <t>Здания и сооружение</t>
  </si>
  <si>
    <t>1.1.1.51</t>
  </si>
  <si>
    <t>Ремонт ДЭС в с. Оксино</t>
  </si>
  <si>
    <t>в тарифе</t>
  </si>
  <si>
    <t>1.1.1.52</t>
  </si>
  <si>
    <t>Обшивка трансформаторной будки в п. Усть-Кара</t>
  </si>
  <si>
    <t>1.1.1.53</t>
  </si>
  <si>
    <t>Замена оконных блоков в ДЭС в с. Несь</t>
  </si>
  <si>
    <t>1.1.1.54</t>
  </si>
  <si>
    <t>Ремонт мастерской в ДЭС №1 в с. Несь</t>
  </si>
  <si>
    <t>1.1.1.55</t>
  </si>
  <si>
    <t>Обвязка емкостей ГСМ для ДЭС в с. Несь</t>
  </si>
  <si>
    <t>1.1.1.56</t>
  </si>
  <si>
    <t>Замена оконных блоков в д. Пылемец</t>
  </si>
  <si>
    <t>1.1.1.57</t>
  </si>
  <si>
    <t>Обустройство ограждений трансформаторных подстанций в п. Харута</t>
  </si>
  <si>
    <t>1,2</t>
  </si>
  <si>
    <t>Создание систем противоаварийной и режимной автоматики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</si>
  <si>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</si>
  <si>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</si>
  <si>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</si>
  <si>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</si>
  <si>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2</t>
  </si>
  <si>
    <t>Новое строительство</t>
  </si>
  <si>
    <t>2.1</t>
  </si>
  <si>
    <t>2.2</t>
  </si>
  <si>
    <t>Прочее новое строительство</t>
  </si>
  <si>
    <t>2.2.1</t>
  </si>
  <si>
    <t>Строительство склада для ДЭС в д. Куя</t>
  </si>
  <si>
    <t>Примечание: для сетевых объектов с разделением объектов на ПС, ВЛ и КЛ.</t>
  </si>
  <si>
    <t>№ п/п</t>
  </si>
  <si>
    <t>Наименование проекта</t>
  </si>
  <si>
    <t>Ед.изм</t>
  </si>
  <si>
    <t>Вывод мощностей</t>
  </si>
  <si>
    <t>МВт, Гкал/час, км, МВА</t>
  </si>
  <si>
    <t>Установка новых дизелей генераторов АД-60 - 1 шт. в д. Шойна. и АД-30 - 1 шт. в д. Кия</t>
  </si>
  <si>
    <t xml:space="preserve">МВт </t>
  </si>
  <si>
    <t>Установка новых дизелей генераторов АД-60 - 1 шт. в с.Несь, АД-30 - 1 шт. в д. Чижа и АД-16 - 1 шт. в д. Мгла</t>
  </si>
  <si>
    <t>3</t>
  </si>
  <si>
    <t>Установка новых дизелей генераторов АД-60 - 1 шт. в д. Макарово, АД-30 - 1 шт. в д. Устье и АД-75 - 1 шт. д. в д.Куя</t>
  </si>
  <si>
    <t>4</t>
  </si>
  <si>
    <t>Установка новых дизелей генераторов АД-200 - 2 шт. и АД-315 - 2 шт. в п. Каратайка с устройством параллельных работ на данные дизель генераторов</t>
  </si>
  <si>
    <t>5</t>
  </si>
  <si>
    <t>Установка новых дизелей генераторов АД-75 - 1 шт. в д. Снопа, АД -60 - 1 шт. и АД-30 - 1 шт. в д. Вижас, АД-315 - 1 шт. в с. Ома</t>
  </si>
  <si>
    <t>6</t>
  </si>
  <si>
    <t>Установка нового дизеля генератора АД-60 - 1 шт.  в д. Нельмин-Нос</t>
  </si>
  <si>
    <t>7</t>
  </si>
  <si>
    <t>Установка новых дизелей генераторов АД-100 - 1 шт.,  АД-200 - 2 шт. и АД-3 15 - 2 шт. в с. Оксино с устройством параллельной работы на данные дизель-генераторы</t>
  </si>
  <si>
    <t>8</t>
  </si>
  <si>
    <t>Установка новых дизелей генераторов АД-30 - 1 шт и АД-16 - 1 шт. в д. Белушье, АД-16 - 1 шт. в д. Волонга</t>
  </si>
  <si>
    <t>9</t>
  </si>
  <si>
    <t>Установка новых дизелей генераторов АД-60 - 1 шт. и АД-30 - 1 шт. в д. Тошвиска, АД-75 - 1 шт. и АД-30 - 1 шт. в д. Щелино, АД-315 - 1 шт. в д. Лабожское, АД-30 1 шт. в д. Пылемец</t>
  </si>
  <si>
    <t>10</t>
  </si>
  <si>
    <t>Установка новых дизелей генераторов АД-315 - 1 шт.  и АД-250 - 1 шт. в п. Хорей-Вер</t>
  </si>
  <si>
    <t>11</t>
  </si>
  <si>
    <t>Установка новых дизелей генераторов АД-250 - 2 шт.  в п. Усть-Кара</t>
  </si>
  <si>
    <t>12</t>
  </si>
  <si>
    <t>км</t>
  </si>
  <si>
    <t>13</t>
  </si>
  <si>
    <t>№ №</t>
  </si>
  <si>
    <t>Всего</t>
  </si>
  <si>
    <t>Собственные средства</t>
  </si>
  <si>
    <t>1.1</t>
  </si>
  <si>
    <t>Прибыль, направляемая на инвестиции: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</si>
  <si>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</si>
  <si>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</si>
  <si>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</si>
  <si>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</si>
  <si>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</si>
  <si>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</si>
  <si>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</si>
  <si>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</si>
  <si>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</si>
  <si>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</si>
  <si>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</si>
  <si>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1.2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</si>
  <si>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</si>
  <si>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</si>
  <si>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</si>
  <si>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</si>
  <si>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</si>
  <si>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</si>
  <si>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</si>
  <si>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</si>
  <si>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</si>
  <si>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</si>
  <si>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</si>
  <si>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</si>
  <si>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</si>
  <si>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</si>
  <si>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</si>
  <si>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</si>
  <si>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</si>
  <si>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</si>
  <si>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</si>
  <si>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</si>
  <si>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</si>
  <si>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</si>
  <si>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</si>
  <si>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</si>
  <si>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</si>
  <si>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</si>
  <si>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</si>
  <si>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</si>
  <si>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</si>
  <si>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</si>
  <si>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Приложение  № 3</t>
  </si>
  <si>
    <t>к приказу Минэнерго России</t>
  </si>
  <si>
    <t>от 5 апреля 2013 г. №185</t>
  </si>
  <si>
    <t>Источники финансирования инвестиционных программ 
(в прогнозных ценах соответствующих лет), млн. рублей</t>
  </si>
  <si>
    <t>План &lt;*&gt;   2013 года</t>
  </si>
  <si>
    <t>План &lt;*&gt;   2014 года</t>
  </si>
  <si>
    <t>План &lt;*&gt;   2015 года  &lt;**&gt;</t>
  </si>
  <si>
    <t>&lt;*&gt; План, в соответствии с утвержденной инвестиционной программой,  указать, кем и когда утверждена инвестиционная программа.</t>
  </si>
  <si>
    <t>&lt;**&gt; Для сетевых компаний, переходящих на метод тарифного регулирования RAB, горизонт планирования может быть больше.</t>
  </si>
  <si>
    <t>Приложение  № 2</t>
  </si>
  <si>
    <t>План ввода основных средств &lt;*&gt;</t>
  </si>
  <si>
    <t>Итого</t>
  </si>
  <si>
    <t>&lt;*&gt; Заполняется в отношении инвестиционных программ сетевых организаций.</t>
  </si>
  <si>
    <t>Приложение  № 1</t>
  </si>
  <si>
    <t>Перечень инвестиционных проектов и плановые показатели реализации инвестиционной программы</t>
  </si>
  <si>
    <t>&lt;*&gt; С - строительство, П- проектирование.</t>
  </si>
  <si>
    <t>&lt;**&gt; Согласно проектной документации в текущих ценах (с НДС).</t>
  </si>
  <si>
    <t>&lt;***&gt; Для сетевых организаций, переходящих на метод тарифного регулирования RAB, горизонт планирования может быть больше.</t>
  </si>
  <si>
    <t>&lt;****&gt; В прогнозных ценах соответствующего года.</t>
  </si>
  <si>
    <t>С/П &lt;*&gt;</t>
  </si>
  <si>
    <t>Полная стоимость строительства &lt;**&gt;</t>
  </si>
  <si>
    <t>Остаточная стоимость строительства &lt;**&gt;</t>
  </si>
  <si>
    <t>Объем финансирования &lt;****&gt;</t>
  </si>
  <si>
    <t>план года 2015 &lt;***&gt;</t>
  </si>
  <si>
    <t>МВт/км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</si>
</sst>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&quot;$&quot;* #,##0_);_(&quot;$&quot;* \(#,##0\);_(&quot;$&quot;* &quot;-&quot;_);_(@_)"/>
    <numFmt numFmtId="166" formatCode="[$-F800]dddd\,\ mmmm\ dd\,\ yyyy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24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6" fillId="0" borderId="0"/>
  </cellStyleXfs>
  <cellXfs count="21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4" fontId="2" fillId="0" borderId="0" xfId="1" applyNumberFormat="1" applyFont="1"/>
    <xf numFmtId="4" fontId="3" fillId="0" borderId="0" xfId="1" applyNumberFormat="1" applyFont="1" applyAlignment="1">
      <alignment horizontal="right" wrapText="1"/>
    </xf>
    <xf numFmtId="0" fontId="0" fillId="0" borderId="0" xfId="0" applyAlignment="1">
      <alignment horizontal="center"/>
    </xf>
    <xf numFmtId="4" fontId="3" fillId="0" borderId="0" xfId="1" applyNumberFormat="1" applyFont="1" applyAlignment="1">
      <alignment horizontal="right" wrapText="1"/>
    </xf>
    <xf numFmtId="4" fontId="3" fillId="0" borderId="0" xfId="1" applyNumberFormat="1" applyFont="1"/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center"/>
    </xf>
    <xf numFmtId="4" fontId="2" fillId="0" borderId="0" xfId="1" applyNumberFormat="1" applyFont="1" applyAlignment="1">
      <alignment wrapText="1"/>
    </xf>
    <xf numFmtId="0" fontId="4" fillId="0" borderId="0" xfId="1" applyFont="1" applyAlignment="1"/>
    <xf numFmtId="0" fontId="5" fillId="0" borderId="0" xfId="1" applyFont="1" applyAlignment="1">
      <alignment horizontal="right"/>
    </xf>
    <xf numFmtId="0" fontId="5" fillId="0" borderId="0" xfId="1" applyFont="1" applyAlignment="1"/>
    <xf numFmtId="4" fontId="4" fillId="0" borderId="0" xfId="1" applyNumberFormat="1" applyFont="1" applyAlignment="1"/>
    <xf numFmtId="0" fontId="1" fillId="0" borderId="0" xfId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6" fillId="0" borderId="0" xfId="1" applyFont="1"/>
    <xf numFmtId="4" fontId="1" fillId="0" borderId="0" xfId="1" applyNumberFormat="1"/>
    <xf numFmtId="4" fontId="8" fillId="0" borderId="0" xfId="1" applyNumberFormat="1" applyFont="1"/>
    <xf numFmtId="4" fontId="8" fillId="0" borderId="0" xfId="1" applyNumberFormat="1" applyFont="1" applyBorder="1" applyAlignment="1"/>
    <xf numFmtId="4" fontId="9" fillId="0" borderId="0" xfId="1" applyNumberFormat="1" applyFont="1" applyBorder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0" fontId="11" fillId="0" borderId="0" xfId="0" applyFont="1"/>
    <xf numFmtId="0" fontId="5" fillId="0" borderId="0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right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right" vertical="center" wrapText="1"/>
    </xf>
    <xf numFmtId="0" fontId="5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4" fontId="3" fillId="0" borderId="15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center"/>
    </xf>
    <xf numFmtId="49" fontId="12" fillId="0" borderId="17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2" fillId="0" borderId="9" xfId="1" applyFont="1" applyBorder="1" applyAlignment="1">
      <alignment horizontal="center" vertical="center"/>
    </xf>
    <xf numFmtId="4" fontId="12" fillId="0" borderId="9" xfId="1" applyNumberFormat="1" applyFont="1" applyBorder="1" applyAlignment="1">
      <alignment horizontal="center" vertical="center"/>
    </xf>
    <xf numFmtId="4" fontId="12" fillId="0" borderId="5" xfId="1" applyNumberFormat="1" applyFont="1" applyBorder="1" applyAlignment="1">
      <alignment horizontal="center" vertical="center"/>
    </xf>
    <xf numFmtId="49" fontId="12" fillId="0" borderId="18" xfId="1" applyNumberFormat="1" applyFont="1" applyBorder="1" applyAlignment="1">
      <alignment horizontal="center" vertical="center"/>
    </xf>
    <xf numFmtId="49" fontId="12" fillId="0" borderId="19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right" vertical="center"/>
    </xf>
    <xf numFmtId="0" fontId="5" fillId="0" borderId="10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center" vertical="center"/>
    </xf>
    <xf numFmtId="4" fontId="12" fillId="0" borderId="10" xfId="1" applyNumberFormat="1" applyFont="1" applyBorder="1" applyAlignment="1">
      <alignment horizontal="center" vertical="center"/>
    </xf>
    <xf numFmtId="49" fontId="12" fillId="0" borderId="18" xfId="1" applyNumberFormat="1" applyFont="1" applyBorder="1" applyAlignment="1">
      <alignment horizontal="center" vertical="center"/>
    </xf>
    <xf numFmtId="49" fontId="12" fillId="0" borderId="19" xfId="1" applyNumberFormat="1" applyFont="1" applyBorder="1" applyAlignment="1">
      <alignment horizontal="center" vertical="center"/>
    </xf>
    <xf numFmtId="49" fontId="3" fillId="0" borderId="18" xfId="1" applyNumberFormat="1" applyFont="1" applyBorder="1" applyAlignment="1">
      <alignment horizontal="right" vertical="center"/>
    </xf>
    <xf numFmtId="0" fontId="13" fillId="0" borderId="10" xfId="1" applyFont="1" applyBorder="1" applyAlignment="1">
      <alignment horizontal="left" vertical="center" wrapText="1"/>
    </xf>
    <xf numFmtId="49" fontId="9" fillId="0" borderId="18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4" fontId="9" fillId="0" borderId="10" xfId="1" applyNumberFormat="1" applyFont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/>
    </xf>
    <xf numFmtId="164" fontId="12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49" fontId="9" fillId="0" borderId="18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right" vertical="center"/>
    </xf>
    <xf numFmtId="0" fontId="5" fillId="0" borderId="5" xfId="1" applyFont="1" applyBorder="1" applyAlignment="1">
      <alignment horizontal="left" vertical="center" wrapText="1" shrinkToFit="1"/>
    </xf>
    <xf numFmtId="0" fontId="9" fillId="0" borderId="5" xfId="1" applyFont="1" applyBorder="1" applyAlignment="1">
      <alignment horizontal="center" vertical="center"/>
    </xf>
    <xf numFmtId="4" fontId="9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 shrinkToFit="1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 shrinkToFit="1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wrapText="1" shrinkToFit="1"/>
    </xf>
    <xf numFmtId="0" fontId="9" fillId="0" borderId="0" xfId="1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4" fontId="12" fillId="0" borderId="0" xfId="1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/>
    <xf numFmtId="4" fontId="0" fillId="0" borderId="0" xfId="0" applyNumberFormat="1"/>
    <xf numFmtId="0" fontId="1" fillId="0" borderId="0" xfId="8"/>
    <xf numFmtId="0" fontId="3" fillId="0" borderId="0" xfId="1" applyFont="1"/>
    <xf numFmtId="0" fontId="14" fillId="0" borderId="0" xfId="8" applyFont="1" applyAlignment="1">
      <alignment horizontal="left"/>
    </xf>
    <xf numFmtId="0" fontId="3" fillId="0" borderId="0" xfId="8" applyFont="1"/>
    <xf numFmtId="49" fontId="14" fillId="0" borderId="5" xfId="8" applyNumberFormat="1" applyFont="1" applyBorder="1" applyAlignment="1">
      <alignment horizontal="center" vertical="center"/>
    </xf>
    <xf numFmtId="0" fontId="14" fillId="0" borderId="5" xfId="8" applyFont="1" applyBorder="1" applyAlignment="1">
      <alignment horizontal="center" vertical="center" wrapText="1"/>
    </xf>
    <xf numFmtId="0" fontId="14" fillId="0" borderId="5" xfId="8" applyFont="1" applyBorder="1" applyAlignment="1">
      <alignment horizontal="center" vertical="center"/>
    </xf>
    <xf numFmtId="0" fontId="14" fillId="0" borderId="22" xfId="8" applyFont="1" applyBorder="1" applyAlignment="1">
      <alignment horizontal="center" vertical="center" wrapText="1"/>
    </xf>
    <xf numFmtId="0" fontId="14" fillId="0" borderId="22" xfId="8" applyFont="1" applyBorder="1" applyAlignment="1">
      <alignment horizontal="center" vertical="center"/>
    </xf>
    <xf numFmtId="165" fontId="16" fillId="0" borderId="0" xfId="16" applyFont="1"/>
    <xf numFmtId="165" fontId="16" fillId="0" borderId="0" xfId="16" applyFont="1" applyAlignment="1">
      <alignment horizontal="left"/>
    </xf>
    <xf numFmtId="165" fontId="4" fillId="0" borderId="0" xfId="16" applyFont="1" applyAlignment="1">
      <alignment horizontal="center" wrapText="1"/>
    </xf>
    <xf numFmtId="165" fontId="16" fillId="0" borderId="0" xfId="16" applyFont="1" applyBorder="1" applyAlignment="1">
      <alignment horizontal="left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11" applyFont="1"/>
    <xf numFmtId="0" fontId="20" fillId="0" borderId="0" xfId="0" applyFont="1" applyAlignment="1">
      <alignment horizontal="center"/>
    </xf>
    <xf numFmtId="0" fontId="4" fillId="0" borderId="23" xfId="11" applyFont="1" applyBorder="1" applyAlignment="1">
      <alignment horizontal="center" vertical="center" wrapText="1"/>
    </xf>
    <xf numFmtId="0" fontId="4" fillId="0" borderId="24" xfId="11" applyFont="1" applyBorder="1" applyAlignment="1">
      <alignment horizontal="center" vertical="center" wrapText="1"/>
    </xf>
    <xf numFmtId="0" fontId="4" fillId="0" borderId="25" xfId="11" applyFont="1" applyBorder="1" applyAlignment="1">
      <alignment horizontal="center" vertical="center" wrapText="1"/>
    </xf>
    <xf numFmtId="0" fontId="4" fillId="0" borderId="26" xfId="11" applyFont="1" applyBorder="1" applyAlignment="1">
      <alignment horizontal="center" vertical="center" wrapText="1"/>
    </xf>
    <xf numFmtId="0" fontId="4" fillId="0" borderId="27" xfId="11" applyFont="1" applyFill="1" applyBorder="1" applyAlignment="1">
      <alignment horizontal="center" vertical="center" wrapText="1"/>
    </xf>
    <xf numFmtId="49" fontId="16" fillId="0" borderId="28" xfId="11" applyNumberFormat="1" applyFont="1" applyBorder="1" applyAlignment="1">
      <alignment horizontal="center" vertical="center"/>
    </xf>
    <xf numFmtId="0" fontId="16" fillId="0" borderId="28" xfId="11" applyFont="1" applyBorder="1" applyAlignment="1">
      <alignment vertical="center"/>
    </xf>
    <xf numFmtId="4" fontId="4" fillId="0" borderId="28" xfId="11" applyNumberFormat="1" applyFont="1" applyBorder="1" applyAlignment="1">
      <alignment horizontal="center" vertical="center"/>
    </xf>
    <xf numFmtId="4" fontId="4" fillId="0" borderId="9" xfId="11" applyNumberFormat="1" applyFont="1" applyBorder="1" applyAlignment="1">
      <alignment horizontal="center" vertical="center"/>
    </xf>
    <xf numFmtId="49" fontId="16" fillId="0" borderId="5" xfId="11" applyNumberFormat="1" applyFont="1" applyBorder="1" applyAlignment="1">
      <alignment horizontal="center" vertical="center"/>
    </xf>
    <xf numFmtId="0" fontId="16" fillId="0" borderId="5" xfId="11" applyFont="1" applyBorder="1" applyAlignment="1">
      <alignment vertical="center"/>
    </xf>
    <xf numFmtId="4" fontId="16" fillId="0" borderId="5" xfId="11" applyNumberFormat="1" applyFont="1" applyBorder="1" applyAlignment="1">
      <alignment horizontal="center" vertical="center"/>
    </xf>
    <xf numFmtId="4" fontId="16" fillId="0" borderId="10" xfId="11" applyNumberFormat="1" applyFont="1" applyBorder="1" applyAlignment="1">
      <alignment horizontal="center" vertical="center"/>
    </xf>
    <xf numFmtId="0" fontId="16" fillId="0" borderId="5" xfId="11" applyFont="1" applyBorder="1" applyAlignment="1">
      <alignment horizontal="center" vertical="center"/>
    </xf>
    <xf numFmtId="0" fontId="16" fillId="0" borderId="10" xfId="11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16" fillId="0" borderId="5" xfId="11" applyNumberFormat="1" applyFont="1" applyBorder="1" applyAlignment="1">
      <alignment vertical="center" wrapText="1"/>
    </xf>
    <xf numFmtId="4" fontId="4" fillId="0" borderId="5" xfId="11" applyNumberFormat="1" applyFont="1" applyBorder="1" applyAlignment="1">
      <alignment horizontal="center" vertical="center"/>
    </xf>
    <xf numFmtId="4" fontId="4" fillId="0" borderId="10" xfId="11" applyNumberFormat="1" applyFont="1" applyBorder="1" applyAlignment="1">
      <alignment horizontal="center" vertical="center"/>
    </xf>
    <xf numFmtId="49" fontId="16" fillId="0" borderId="22" xfId="11" applyNumberFormat="1" applyFont="1" applyBorder="1" applyAlignment="1">
      <alignment horizontal="center" vertical="center"/>
    </xf>
    <xf numFmtId="0" fontId="16" fillId="0" borderId="22" xfId="11" applyFont="1" applyBorder="1" applyAlignment="1">
      <alignment vertical="center"/>
    </xf>
    <xf numFmtId="0" fontId="16" fillId="0" borderId="22" xfId="11" applyFont="1" applyBorder="1" applyAlignment="1">
      <alignment horizontal="center" vertical="center"/>
    </xf>
    <xf numFmtId="0" fontId="16" fillId="0" borderId="21" xfId="11" applyFont="1" applyBorder="1" applyAlignment="1">
      <alignment horizontal="center" vertical="center"/>
    </xf>
    <xf numFmtId="49" fontId="4" fillId="0" borderId="23" xfId="11" applyNumberFormat="1" applyFont="1" applyBorder="1" applyAlignment="1">
      <alignment horizontal="center" vertical="center"/>
    </xf>
    <xf numFmtId="0" fontId="4" fillId="0" borderId="24" xfId="11" applyFont="1" applyBorder="1" applyAlignment="1">
      <alignment vertical="center"/>
    </xf>
    <xf numFmtId="4" fontId="4" fillId="0" borderId="25" xfId="11" applyNumberFormat="1" applyFont="1" applyBorder="1" applyAlignment="1">
      <alignment horizontal="center" vertical="center"/>
    </xf>
    <xf numFmtId="4" fontId="4" fillId="0" borderId="26" xfId="11" applyNumberFormat="1" applyFont="1" applyBorder="1" applyAlignment="1">
      <alignment horizontal="center" vertical="center"/>
    </xf>
    <xf numFmtId="0" fontId="16" fillId="0" borderId="28" xfId="11" applyFont="1" applyBorder="1" applyAlignment="1">
      <alignment horizontal="center" vertical="center"/>
    </xf>
    <xf numFmtId="0" fontId="16" fillId="0" borderId="9" xfId="11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16" fillId="0" borderId="5" xfId="11" applyFont="1" applyBorder="1" applyAlignment="1">
      <alignment horizontal="right" vertical="center"/>
    </xf>
    <xf numFmtId="0" fontId="16" fillId="0" borderId="0" xfId="11" applyFont="1"/>
    <xf numFmtId="0" fontId="16" fillId="0" borderId="0" xfId="0" applyFont="1"/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10" xfId="8" applyFont="1" applyBorder="1" applyAlignment="1">
      <alignment horizontal="center" vertical="center"/>
    </xf>
    <xf numFmtId="0" fontId="14" fillId="0" borderId="10" xfId="7" applyFont="1" applyBorder="1" applyAlignment="1">
      <alignment horizontal="center" vertical="center"/>
    </xf>
    <xf numFmtId="0" fontId="14" fillId="0" borderId="5" xfId="7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/>
    <xf numFmtId="4" fontId="14" fillId="0" borderId="0" xfId="0" applyNumberFormat="1" applyFont="1" applyAlignment="1">
      <alignment horizontal="center" vertical="center"/>
    </xf>
    <xf numFmtId="0" fontId="14" fillId="0" borderId="0" xfId="0" applyFont="1" applyFill="1"/>
    <xf numFmtId="0" fontId="18" fillId="0" borderId="0" xfId="0" applyFont="1"/>
    <xf numFmtId="0" fontId="17" fillId="0" borderId="5" xfId="8" applyFont="1" applyBorder="1" applyAlignment="1">
      <alignment horizontal="center" vertical="center" wrapText="1"/>
    </xf>
    <xf numFmtId="166" fontId="17" fillId="0" borderId="5" xfId="8" applyNumberFormat="1" applyFont="1" applyFill="1" applyBorder="1" applyAlignment="1">
      <alignment horizontal="center" vertical="center" wrapText="1"/>
    </xf>
    <xf numFmtId="0" fontId="17" fillId="0" borderId="10" xfId="8" applyFont="1" applyBorder="1" applyAlignment="1">
      <alignment horizontal="center" vertical="center" wrapText="1"/>
    </xf>
    <xf numFmtId="0" fontId="17" fillId="0" borderId="18" xfId="8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7" fillId="0" borderId="5" xfId="8" applyFont="1" applyBorder="1" applyAlignment="1">
      <alignment horizontal="center" vertical="center"/>
    </xf>
    <xf numFmtId="0" fontId="17" fillId="0" borderId="20" xfId="8" applyFont="1" applyBorder="1" applyAlignment="1">
      <alignment horizontal="center" vertical="center"/>
    </xf>
    <xf numFmtId="0" fontId="17" fillId="0" borderId="9" xfId="1" applyFont="1" applyBorder="1" applyAlignment="1">
      <alignment horizontal="left" vertical="center"/>
    </xf>
    <xf numFmtId="0" fontId="17" fillId="0" borderId="10" xfId="8" applyFont="1" applyBorder="1" applyAlignment="1">
      <alignment horizontal="center" vertical="center"/>
    </xf>
    <xf numFmtId="0" fontId="14" fillId="0" borderId="10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 shrinkToFit="1"/>
    </xf>
    <xf numFmtId="0" fontId="14" fillId="0" borderId="21" xfId="1" applyFont="1" applyBorder="1" applyAlignment="1">
      <alignment horizontal="left" vertical="center" wrapText="1" shrinkToFit="1"/>
    </xf>
    <xf numFmtId="0" fontId="0" fillId="0" borderId="5" xfId="0" applyFont="1" applyBorder="1" applyAlignment="1">
      <alignment horizontal="center"/>
    </xf>
    <xf numFmtId="0" fontId="14" fillId="0" borderId="5" xfId="1" applyFont="1" applyBorder="1" applyAlignment="1">
      <alignment horizontal="left" vertical="center" wrapText="1" shrinkToFit="1"/>
    </xf>
    <xf numFmtId="0" fontId="14" fillId="0" borderId="5" xfId="0" applyFont="1" applyFill="1" applyBorder="1" applyAlignment="1">
      <alignment horizontal="left" vertical="top" wrapText="1"/>
    </xf>
    <xf numFmtId="0" fontId="22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7" applyFont="1" applyFill="1" applyBorder="1" applyAlignment="1">
      <alignment horizontal="center" vertical="center"/>
    </xf>
    <xf numFmtId="49" fontId="19" fillId="0" borderId="0" xfId="0" applyNumberFormat="1" applyFont="1" applyBorder="1"/>
    <xf numFmtId="0" fontId="19" fillId="0" borderId="0" xfId="0" applyFont="1" applyBorder="1"/>
    <xf numFmtId="0" fontId="19" fillId="0" borderId="0" xfId="0" applyFont="1" applyFill="1" applyBorder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3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1" fillId="0" borderId="0" xfId="0" applyFont="1"/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Fill="1" applyBorder="1"/>
    <xf numFmtId="0" fontId="1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4" fontId="12" fillId="0" borderId="28" xfId="1" applyNumberFormat="1" applyFont="1" applyBorder="1" applyAlignment="1">
      <alignment horizontal="center" vertical="center"/>
    </xf>
    <xf numFmtId="4" fontId="5" fillId="0" borderId="29" xfId="1" applyNumberFormat="1" applyFont="1" applyBorder="1" applyAlignment="1">
      <alignment horizontal="center" vertical="center" wrapText="1"/>
    </xf>
    <xf numFmtId="4" fontId="5" fillId="0" borderId="30" xfId="1" applyNumberFormat="1" applyFont="1" applyBorder="1" applyAlignment="1">
      <alignment horizontal="center" vertical="center" wrapText="1"/>
    </xf>
    <xf numFmtId="4" fontId="5" fillId="0" borderId="31" xfId="1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" fontId="3" fillId="0" borderId="34" xfId="1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center"/>
    </xf>
    <xf numFmtId="4" fontId="23" fillId="0" borderId="5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4" fontId="25" fillId="0" borderId="5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</cellXfs>
  <cellStyles count="17">
    <cellStyle name="Обычный" xfId="0" builtinId="0"/>
    <cellStyle name="Обычный 10" xfId="7"/>
    <cellStyle name="Обычный 11" xfId="8"/>
    <cellStyle name="Обычный 12" xfId="9"/>
    <cellStyle name="Обычный 13" xfId="10"/>
    <cellStyle name="Обычный 14" xfId="11"/>
    <cellStyle name="Обычный 15" xfId="12"/>
    <cellStyle name="Обычный 16" xfId="13"/>
    <cellStyle name="Обычный 17" xfId="14"/>
    <cellStyle name="Обычный 18" xfId="15"/>
    <cellStyle name="Обычный 2" xfId="1"/>
    <cellStyle name="Обычный 3" xfId="16"/>
    <cellStyle name="Обычный 4" xfId="3"/>
    <cellStyle name="Обычный 5" xfId="4"/>
    <cellStyle name="Обычный 6" xfId="5"/>
    <cellStyle name="Обычный 7" xfId="6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topLeftCell="C10" zoomScale="110" zoomScaleNormal="110" workbookViewId="0">
      <pane xSplit="2" ySplit="12" topLeftCell="E22" activePane="bottomRight" state="frozen"/>
      <selection activeCell="C10" sqref="C10"/>
      <selection pane="topRight" activeCell="E10" sqref="E10"/>
      <selection pane="bottomLeft" activeCell="C17" sqref="C17"/>
      <selection pane="bottomRight" activeCell="E31" sqref="E31:T31"/>
    </sheetView>
  </sheetViews>
  <sheetFormatPr defaultRowHeight="15" outlineLevelRow="1" x14ac:dyDescent="0.25"/>
  <cols>
    <col min="1" max="2" width="9.140625" hidden="1" customWidth="1"/>
    <col min="3" max="3" width="6.42578125" style="93" customWidth="1"/>
    <col min="4" max="4" width="48.42578125" style="94" customWidth="1"/>
    <col min="6" max="6" width="10" customWidth="1"/>
    <col min="7" max="7" width="8.7109375" customWidth="1"/>
    <col min="8" max="8" width="8.85546875" customWidth="1"/>
    <col min="9" max="9" width="9" style="95" customWidth="1"/>
    <col min="10" max="10" width="11.85546875" style="95" customWidth="1"/>
    <col min="11" max="11" width="11.42578125" customWidth="1"/>
    <col min="12" max="14" width="9.140625" style="95"/>
    <col min="15" max="15" width="9.5703125" style="95" customWidth="1"/>
    <col min="16" max="16" width="7.140625" style="95" customWidth="1"/>
    <col min="17" max="17" width="8" style="95" customWidth="1"/>
    <col min="18" max="18" width="8.140625" style="95" customWidth="1"/>
    <col min="19" max="19" width="16.7109375" style="95" customWidth="1"/>
    <col min="20" max="20" width="14.85546875" style="6" customWidth="1"/>
  </cols>
  <sheetData>
    <row r="1" spans="1:20" ht="39.75" customHeight="1" x14ac:dyDescent="0.25">
      <c r="A1" s="1"/>
      <c r="B1" s="1"/>
      <c r="C1" s="2"/>
      <c r="D1" s="3"/>
      <c r="E1" s="1"/>
      <c r="F1" s="1"/>
      <c r="G1" s="1"/>
      <c r="H1" s="1"/>
      <c r="I1" s="4"/>
      <c r="J1" s="4"/>
      <c r="K1" s="1"/>
      <c r="L1" s="4"/>
      <c r="M1" s="4"/>
      <c r="N1" s="4"/>
      <c r="O1" s="4"/>
      <c r="P1" s="4"/>
      <c r="Q1" s="5" t="s">
        <v>0</v>
      </c>
      <c r="R1" s="5"/>
      <c r="S1" s="5"/>
    </row>
    <row r="2" spans="1:20" ht="15.75" customHeight="1" x14ac:dyDescent="0.25">
      <c r="A2" s="1"/>
      <c r="B2" s="1"/>
      <c r="C2" s="2"/>
      <c r="D2" s="3"/>
      <c r="E2" s="1"/>
      <c r="F2" s="1"/>
      <c r="G2" s="1"/>
      <c r="H2" s="1"/>
      <c r="I2" s="4"/>
      <c r="J2" s="4"/>
      <c r="K2" s="1"/>
      <c r="L2" s="4"/>
      <c r="M2" s="4"/>
      <c r="N2" s="4"/>
      <c r="O2" s="4"/>
      <c r="P2" s="4"/>
      <c r="Q2" s="7"/>
      <c r="R2" s="7"/>
      <c r="S2" s="7"/>
    </row>
    <row r="3" spans="1:20" x14ac:dyDescent="0.25">
      <c r="A3" s="1"/>
      <c r="B3" s="1"/>
      <c r="C3" s="2"/>
      <c r="D3" s="3"/>
      <c r="E3" s="1"/>
      <c r="F3" s="1"/>
      <c r="G3" s="1"/>
      <c r="H3" s="1"/>
      <c r="I3" s="4"/>
      <c r="J3" s="4"/>
      <c r="K3" s="1"/>
      <c r="L3" s="4"/>
      <c r="M3" s="4"/>
      <c r="N3" s="4"/>
      <c r="O3" s="4"/>
      <c r="P3" s="4"/>
      <c r="Q3" s="8"/>
      <c r="R3" s="5" t="s">
        <v>1</v>
      </c>
      <c r="S3" s="5"/>
    </row>
    <row r="4" spans="1:20" ht="15" customHeight="1" x14ac:dyDescent="0.25">
      <c r="A4" s="1"/>
      <c r="B4" s="1"/>
      <c r="C4" s="2"/>
      <c r="D4" s="3"/>
      <c r="E4" s="1"/>
      <c r="F4" s="1"/>
      <c r="G4" s="1"/>
      <c r="H4" s="1"/>
      <c r="I4" s="4"/>
      <c r="J4" s="4"/>
      <c r="K4" s="1"/>
      <c r="L4" s="4"/>
      <c r="M4" s="4"/>
      <c r="N4" s="4"/>
      <c r="O4" s="4"/>
      <c r="P4" s="4"/>
      <c r="Q4" s="9" t="s">
        <v>2</v>
      </c>
      <c r="R4" s="9"/>
      <c r="S4" s="9"/>
    </row>
    <row r="5" spans="1:20" ht="13.5" customHeight="1" x14ac:dyDescent="0.25">
      <c r="A5" s="1"/>
      <c r="B5" s="1"/>
      <c r="C5" s="2"/>
      <c r="D5" s="3"/>
      <c r="E5" s="1"/>
      <c r="F5" s="1"/>
      <c r="G5" s="1"/>
      <c r="H5" s="1"/>
      <c r="I5" s="4"/>
      <c r="J5" s="4"/>
      <c r="K5" s="1"/>
      <c r="L5" s="4"/>
      <c r="M5" s="4"/>
      <c r="N5" s="4"/>
      <c r="O5" s="4"/>
      <c r="P5" s="4"/>
      <c r="Q5" s="9" t="s">
        <v>3</v>
      </c>
      <c r="R5" s="9"/>
      <c r="S5" s="9"/>
    </row>
    <row r="6" spans="1:20" x14ac:dyDescent="0.25">
      <c r="A6" s="1"/>
      <c r="B6" s="1"/>
      <c r="C6" s="2"/>
      <c r="D6" s="3"/>
      <c r="E6" s="1"/>
      <c r="F6" s="1"/>
      <c r="G6" s="1"/>
      <c r="H6" s="1"/>
      <c r="I6" s="4"/>
      <c r="J6" s="4"/>
      <c r="K6" s="1"/>
      <c r="L6" s="4"/>
      <c r="M6" s="4"/>
      <c r="N6" s="4"/>
      <c r="O6" s="4"/>
      <c r="P6" s="10" t="s">
        <v>4</v>
      </c>
      <c r="Q6" s="10"/>
      <c r="R6" s="10"/>
      <c r="S6" s="10"/>
    </row>
    <row r="7" spans="1:20" x14ac:dyDescent="0.25">
      <c r="A7" s="1"/>
      <c r="B7" s="1"/>
      <c r="C7" s="2"/>
      <c r="D7" s="3"/>
      <c r="E7" s="1"/>
      <c r="F7" s="1"/>
      <c r="G7" s="1"/>
      <c r="H7" s="1"/>
      <c r="I7" s="4"/>
      <c r="J7" s="4"/>
      <c r="K7" s="1"/>
      <c r="L7" s="4"/>
      <c r="M7" s="4"/>
      <c r="N7" s="4"/>
      <c r="O7" s="4"/>
      <c r="P7" s="4"/>
      <c r="Q7" s="4"/>
      <c r="R7" s="11"/>
      <c r="S7" s="11"/>
    </row>
    <row r="8" spans="1:20" x14ac:dyDescent="0.25">
      <c r="A8" s="1"/>
      <c r="B8" s="1"/>
      <c r="C8" s="2"/>
      <c r="D8" s="3"/>
      <c r="E8" s="1"/>
      <c r="F8" s="1"/>
      <c r="G8" s="1"/>
      <c r="H8" s="1"/>
      <c r="I8" s="4"/>
      <c r="J8" s="4"/>
      <c r="K8" s="1"/>
      <c r="L8" s="4"/>
      <c r="M8" s="4"/>
      <c r="N8" s="4"/>
      <c r="O8" s="4"/>
      <c r="P8" s="4"/>
      <c r="Q8" s="4"/>
      <c r="R8" s="11"/>
      <c r="S8" s="11"/>
    </row>
    <row r="9" spans="1:20" ht="15.75" x14ac:dyDescent="0.25">
      <c r="A9" s="12"/>
      <c r="B9" s="12"/>
      <c r="C9" s="13"/>
      <c r="D9" s="14"/>
      <c r="E9" s="12"/>
      <c r="F9" s="12"/>
      <c r="G9" s="12"/>
      <c r="H9" s="12"/>
      <c r="I9" s="15"/>
      <c r="J9" s="15"/>
      <c r="K9" s="12"/>
      <c r="L9" s="15"/>
      <c r="M9" s="15"/>
      <c r="N9" s="15"/>
      <c r="O9" s="15"/>
      <c r="P9" s="15"/>
      <c r="Q9" s="15"/>
      <c r="R9" s="15"/>
      <c r="S9" s="15"/>
    </row>
    <row r="10" spans="1:20" s="191" customFormat="1" ht="12.75" x14ac:dyDescent="0.2">
      <c r="A10" s="186"/>
      <c r="B10" s="187"/>
      <c r="C10" s="187"/>
      <c r="D10" s="188"/>
      <c r="E10" s="188"/>
      <c r="F10" s="188"/>
      <c r="G10" s="188"/>
      <c r="H10" s="188"/>
      <c r="I10" s="188"/>
      <c r="J10" s="187"/>
      <c r="K10" s="187"/>
      <c r="L10" s="187"/>
      <c r="M10" s="189"/>
      <c r="N10" s="187"/>
      <c r="O10" s="187"/>
      <c r="P10" s="187"/>
      <c r="R10" s="187"/>
      <c r="S10" s="187"/>
      <c r="T10" s="190" t="s">
        <v>250</v>
      </c>
    </row>
    <row r="11" spans="1:20" s="191" customFormat="1" ht="12.75" outlineLevel="1" x14ac:dyDescent="0.2">
      <c r="A11" s="186"/>
      <c r="B11" s="187"/>
      <c r="C11" s="187"/>
      <c r="D11" s="188"/>
      <c r="E11" s="188"/>
      <c r="F11" s="188"/>
      <c r="G11" s="188"/>
      <c r="H11" s="188"/>
      <c r="I11" s="188"/>
      <c r="J11" s="187"/>
      <c r="K11" s="187"/>
      <c r="L11" s="187"/>
      <c r="M11" s="189"/>
      <c r="N11" s="187"/>
      <c r="O11" s="187"/>
      <c r="P11" s="187"/>
      <c r="R11" s="187"/>
      <c r="S11" s="187"/>
      <c r="T11" s="190" t="s">
        <v>238</v>
      </c>
    </row>
    <row r="12" spans="1:20" s="191" customFormat="1" ht="12.75" outlineLevel="1" x14ac:dyDescent="0.2">
      <c r="A12" s="186"/>
      <c r="B12" s="187"/>
      <c r="C12" s="187"/>
      <c r="D12" s="188"/>
      <c r="E12" s="188"/>
      <c r="F12" s="188"/>
      <c r="G12" s="188"/>
      <c r="H12" s="188"/>
      <c r="I12" s="188"/>
      <c r="J12" s="187"/>
      <c r="K12" s="187"/>
      <c r="L12" s="187"/>
      <c r="M12" s="189"/>
      <c r="N12" s="187"/>
      <c r="O12" s="187"/>
      <c r="P12" s="187"/>
      <c r="R12" s="187"/>
      <c r="S12" s="187"/>
      <c r="T12" s="190" t="s">
        <v>239</v>
      </c>
    </row>
    <row r="13" spans="1:20" s="147" customFormat="1" ht="15.75" outlineLevel="1" x14ac:dyDescent="0.25">
      <c r="A13" s="180"/>
      <c r="B13" s="181"/>
      <c r="C13" s="181"/>
      <c r="D13" s="182"/>
      <c r="E13" s="182"/>
      <c r="F13" s="182"/>
      <c r="G13" s="182"/>
      <c r="H13" s="182"/>
      <c r="I13" s="182"/>
      <c r="J13" s="181"/>
      <c r="K13" s="181"/>
      <c r="L13" s="181"/>
      <c r="M13" s="183"/>
      <c r="N13" s="184"/>
      <c r="O13" s="184"/>
      <c r="P13" s="184"/>
      <c r="Q13" s="181"/>
      <c r="R13" s="181"/>
      <c r="S13" s="181"/>
      <c r="T13" s="181"/>
    </row>
    <row r="14" spans="1:20" s="147" customFormat="1" ht="20.25" outlineLevel="1" x14ac:dyDescent="0.3">
      <c r="A14" s="192" t="s">
        <v>251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46"/>
      <c r="S14" s="146"/>
      <c r="T14" s="146"/>
    </row>
    <row r="15" spans="1:20" ht="18.75" x14ac:dyDescent="0.3">
      <c r="A15" s="16"/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20" x14ac:dyDescent="0.25">
      <c r="A16" s="16"/>
      <c r="B16" s="16"/>
      <c r="C16" s="17"/>
      <c r="D16" s="19"/>
      <c r="E16" s="16"/>
      <c r="F16" s="16"/>
      <c r="G16" s="16"/>
      <c r="H16" s="16"/>
      <c r="I16" s="20"/>
      <c r="J16" s="20"/>
      <c r="K16" s="16"/>
      <c r="L16" s="20"/>
      <c r="M16" s="20"/>
      <c r="N16" s="20"/>
      <c r="O16" s="20"/>
      <c r="P16" s="20"/>
      <c r="Q16" s="21"/>
      <c r="R16" s="22"/>
      <c r="S16" s="22"/>
    </row>
    <row r="17" spans="1:20" x14ac:dyDescent="0.25">
      <c r="A17" s="16"/>
      <c r="B17" s="16"/>
      <c r="C17" s="17"/>
      <c r="D17" s="19"/>
      <c r="E17" s="16"/>
      <c r="F17" s="16"/>
      <c r="G17" s="16"/>
      <c r="H17" s="16"/>
      <c r="I17" s="20"/>
      <c r="J17" s="20"/>
      <c r="K17" s="16"/>
      <c r="L17" s="20"/>
      <c r="M17" s="20"/>
      <c r="N17" s="20"/>
      <c r="O17" s="20"/>
      <c r="P17" s="20"/>
      <c r="Q17" s="20"/>
      <c r="R17" s="23"/>
      <c r="S17" s="23"/>
    </row>
    <row r="18" spans="1:20" ht="15.75" thickBot="1" x14ac:dyDescent="0.3">
      <c r="A18" s="16"/>
      <c r="B18" s="16"/>
      <c r="C18" s="17"/>
      <c r="D18" s="19"/>
      <c r="E18" s="16"/>
      <c r="F18" s="16"/>
      <c r="G18" s="16"/>
      <c r="H18" s="16"/>
      <c r="I18" s="20"/>
      <c r="J18" s="20"/>
      <c r="K18" s="16"/>
      <c r="L18" s="20"/>
      <c r="M18" s="20"/>
      <c r="N18" s="20"/>
      <c r="O18" s="20"/>
      <c r="P18" s="20"/>
      <c r="Q18" s="20"/>
      <c r="R18" s="20"/>
      <c r="S18" s="20"/>
    </row>
    <row r="19" spans="1:20" s="29" customFormat="1" ht="12" x14ac:dyDescent="0.2">
      <c r="A19" s="24"/>
      <c r="B19" s="25"/>
      <c r="C19" s="26" t="s">
        <v>5</v>
      </c>
      <c r="D19" s="27" t="s">
        <v>6</v>
      </c>
      <c r="E19" s="27" t="s">
        <v>7</v>
      </c>
      <c r="F19" s="27" t="s">
        <v>8</v>
      </c>
      <c r="G19" s="27" t="s">
        <v>9</v>
      </c>
      <c r="H19" s="27" t="s">
        <v>10</v>
      </c>
      <c r="I19" s="28" t="s">
        <v>257</v>
      </c>
      <c r="J19" s="28" t="s">
        <v>258</v>
      </c>
      <c r="K19" s="27" t="s">
        <v>11</v>
      </c>
      <c r="L19" s="200" t="s">
        <v>12</v>
      </c>
      <c r="M19" s="201"/>
      <c r="N19" s="201"/>
      <c r="O19" s="202"/>
      <c r="P19" s="200" t="s">
        <v>259</v>
      </c>
      <c r="Q19" s="201"/>
      <c r="R19" s="201"/>
      <c r="S19" s="202"/>
      <c r="T19" s="203" t="s">
        <v>13</v>
      </c>
    </row>
    <row r="20" spans="1:20" s="29" customFormat="1" ht="36" customHeight="1" x14ac:dyDescent="0.2">
      <c r="A20" s="30"/>
      <c r="B20" s="31"/>
      <c r="C20" s="32"/>
      <c r="D20" s="33"/>
      <c r="E20" s="34"/>
      <c r="F20" s="34"/>
      <c r="G20" s="33"/>
      <c r="H20" s="33"/>
      <c r="I20" s="35"/>
      <c r="J20" s="35"/>
      <c r="K20" s="34"/>
      <c r="L20" s="36" t="s">
        <v>14</v>
      </c>
      <c r="M20" s="36" t="s">
        <v>15</v>
      </c>
      <c r="N20" s="36" t="s">
        <v>260</v>
      </c>
      <c r="O20" s="36" t="s">
        <v>16</v>
      </c>
      <c r="P20" s="36" t="s">
        <v>14</v>
      </c>
      <c r="Q20" s="36" t="s">
        <v>15</v>
      </c>
      <c r="R20" s="36" t="s">
        <v>260</v>
      </c>
      <c r="S20" s="37" t="s">
        <v>16</v>
      </c>
      <c r="T20" s="204"/>
    </row>
    <row r="21" spans="1:20" s="29" customFormat="1" ht="33" customHeight="1" thickBot="1" x14ac:dyDescent="0.25">
      <c r="A21" s="38"/>
      <c r="B21" s="39"/>
      <c r="C21" s="40"/>
      <c r="D21" s="41"/>
      <c r="E21" s="42" t="s">
        <v>256</v>
      </c>
      <c r="F21" s="42" t="s">
        <v>261</v>
      </c>
      <c r="G21" s="41"/>
      <c r="H21" s="41"/>
      <c r="I21" s="43" t="s">
        <v>17</v>
      </c>
      <c r="J21" s="43" t="s">
        <v>17</v>
      </c>
      <c r="K21" s="42" t="s">
        <v>17</v>
      </c>
      <c r="L21" s="43" t="s">
        <v>261</v>
      </c>
      <c r="M21" s="43" t="s">
        <v>261</v>
      </c>
      <c r="N21" s="43" t="s">
        <v>261</v>
      </c>
      <c r="O21" s="43" t="s">
        <v>261</v>
      </c>
      <c r="P21" s="43" t="s">
        <v>17</v>
      </c>
      <c r="Q21" s="43" t="s">
        <v>17</v>
      </c>
      <c r="R21" s="43" t="s">
        <v>17</v>
      </c>
      <c r="S21" s="205" t="s">
        <v>17</v>
      </c>
      <c r="T21" s="206"/>
    </row>
    <row r="22" spans="1:20" x14ac:dyDescent="0.25">
      <c r="A22" s="44"/>
      <c r="B22" s="45"/>
      <c r="C22" s="46"/>
      <c r="D22" s="47" t="s">
        <v>18</v>
      </c>
      <c r="E22" s="48"/>
      <c r="F22" s="48"/>
      <c r="G22" s="48"/>
      <c r="H22" s="48"/>
      <c r="I22" s="49">
        <f>I25+I37+I45+I60+I69+I72+I75+I93</f>
        <v>256.09820999999999</v>
      </c>
      <c r="J22" s="49">
        <f>J25+J37+J45+J60+J69+J72+J75+J93</f>
        <v>256.09521000000001</v>
      </c>
      <c r="K22" s="49" t="s">
        <v>19</v>
      </c>
      <c r="L22" s="49">
        <f>L25+L37+L45+L60+L69+L72+L75</f>
        <v>35.273000000000003</v>
      </c>
      <c r="M22" s="49">
        <f t="shared" ref="M22:N22" si="0">M25+M37+M45+M60+M69+M72+M75</f>
        <v>39.86</v>
      </c>
      <c r="N22" s="49">
        <f t="shared" si="0"/>
        <v>41.53</v>
      </c>
      <c r="O22" s="49">
        <f>SUM(L22:N22)</f>
        <v>116.66300000000001</v>
      </c>
      <c r="P22" s="49">
        <f>P25+P37+P45+P60+P69+P72+P75+P93</f>
        <v>144.29860999999997</v>
      </c>
      <c r="Q22" s="49">
        <f>Q25+Q37+Q45+Q60+Q69+Q72+Q75</f>
        <v>72.59</v>
      </c>
      <c r="R22" s="49">
        <f>R25+R37+R45+R60+R69+R72+R75</f>
        <v>39.206499999999998</v>
      </c>
      <c r="S22" s="199">
        <f>SUM(P22:R22)</f>
        <v>256.09510999999998</v>
      </c>
      <c r="T22" s="213"/>
    </row>
    <row r="23" spans="1:20" ht="15" customHeight="1" x14ac:dyDescent="0.25">
      <c r="A23" s="51"/>
      <c r="B23" s="52"/>
      <c r="C23" s="53" t="s">
        <v>20</v>
      </c>
      <c r="D23" s="54" t="s">
        <v>21</v>
      </c>
      <c r="E23" s="55"/>
      <c r="F23" s="55"/>
      <c r="G23" s="55"/>
      <c r="H23" s="55"/>
      <c r="I23" s="56"/>
      <c r="J23" s="56"/>
      <c r="K23" s="55" t="s">
        <v>19</v>
      </c>
      <c r="L23" s="56"/>
      <c r="M23" s="56"/>
      <c r="N23" s="56"/>
      <c r="O23" s="56"/>
      <c r="P23" s="56"/>
      <c r="Q23" s="56"/>
      <c r="R23" s="56"/>
      <c r="S23" s="50"/>
      <c r="T23" s="214"/>
    </row>
    <row r="24" spans="1:20" ht="23.25" customHeight="1" x14ac:dyDescent="0.25">
      <c r="A24" s="51"/>
      <c r="B24" s="52"/>
      <c r="C24" s="53" t="s">
        <v>22</v>
      </c>
      <c r="D24" s="54" t="s">
        <v>23</v>
      </c>
      <c r="E24" s="55"/>
      <c r="F24" s="55"/>
      <c r="G24" s="55"/>
      <c r="H24" s="55"/>
      <c r="I24" s="56"/>
      <c r="J24" s="56"/>
      <c r="K24" s="55" t="s">
        <v>19</v>
      </c>
      <c r="L24" s="56"/>
      <c r="M24" s="56"/>
      <c r="N24" s="56"/>
      <c r="O24" s="56"/>
      <c r="P24" s="56"/>
      <c r="Q24" s="56"/>
      <c r="R24" s="56"/>
      <c r="S24" s="50"/>
      <c r="T24" s="214"/>
    </row>
    <row r="25" spans="1:20" ht="15" customHeight="1" x14ac:dyDescent="0.25">
      <c r="A25" s="57"/>
      <c r="B25" s="58"/>
      <c r="C25" s="59" t="s">
        <v>24</v>
      </c>
      <c r="D25" s="60" t="s">
        <v>25</v>
      </c>
      <c r="E25" s="55"/>
      <c r="F25" s="55"/>
      <c r="G25" s="55"/>
      <c r="H25" s="55"/>
      <c r="I25" s="56">
        <f>SUM(I26:I36)</f>
        <v>54.733809999999998</v>
      </c>
      <c r="J25" s="56">
        <f>SUM(J26:J36)</f>
        <v>54.733809999999998</v>
      </c>
      <c r="K25" s="55" t="s">
        <v>19</v>
      </c>
      <c r="L25" s="56">
        <f>SUM(L26:L36)</f>
        <v>4.3230000000000004</v>
      </c>
      <c r="M25" s="56">
        <f>SUM(M26:M36)</f>
        <v>0</v>
      </c>
      <c r="N25" s="56">
        <f>SUM(N26:N36)</f>
        <v>0</v>
      </c>
      <c r="O25" s="56">
        <f>SUM(L25:N25)</f>
        <v>4.3230000000000004</v>
      </c>
      <c r="P25" s="56">
        <f>SUM(P26:P36)</f>
        <v>54.733809999999998</v>
      </c>
      <c r="Q25" s="56">
        <f t="shared" ref="Q25:R25" si="1">SUM(Q26:Q36)</f>
        <v>0</v>
      </c>
      <c r="R25" s="56">
        <f t="shared" si="1"/>
        <v>0</v>
      </c>
      <c r="S25" s="50">
        <f>SUM(P25:R25)</f>
        <v>54.733809999999998</v>
      </c>
      <c r="T25" s="214"/>
    </row>
    <row r="26" spans="1:20" ht="30" customHeight="1" x14ac:dyDescent="0.25">
      <c r="A26" s="61"/>
      <c r="B26" s="62"/>
      <c r="C26" s="59" t="s">
        <v>26</v>
      </c>
      <c r="D26" s="63" t="s">
        <v>27</v>
      </c>
      <c r="E26" s="64" t="s">
        <v>28</v>
      </c>
      <c r="F26" s="65">
        <v>0.09</v>
      </c>
      <c r="G26" s="65">
        <v>2013</v>
      </c>
      <c r="H26" s="65">
        <v>2013</v>
      </c>
      <c r="I26" s="66">
        <f>1010000/1000000</f>
        <v>1.01</v>
      </c>
      <c r="J26" s="66">
        <f>1010000/1000000</f>
        <v>1.01</v>
      </c>
      <c r="K26" s="55" t="s">
        <v>19</v>
      </c>
      <c r="L26" s="66">
        <v>0.09</v>
      </c>
      <c r="M26" s="66" t="s">
        <v>19</v>
      </c>
      <c r="N26" s="66" t="s">
        <v>19</v>
      </c>
      <c r="O26" s="56">
        <f>SUM(L26:N26)</f>
        <v>0.09</v>
      </c>
      <c r="P26" s="66">
        <f t="shared" ref="P26:P36" si="2">J26</f>
        <v>1.01</v>
      </c>
      <c r="Q26" s="66" t="s">
        <v>19</v>
      </c>
      <c r="R26" s="66" t="s">
        <v>19</v>
      </c>
      <c r="S26" s="50">
        <f>SUM(P26:R26)</f>
        <v>1.01</v>
      </c>
      <c r="T26" s="67" t="s">
        <v>29</v>
      </c>
    </row>
    <row r="27" spans="1:20" ht="41.25" customHeight="1" x14ac:dyDescent="0.25">
      <c r="A27" s="61"/>
      <c r="B27" s="62"/>
      <c r="C27" s="59" t="s">
        <v>30</v>
      </c>
      <c r="D27" s="63" t="s">
        <v>31</v>
      </c>
      <c r="E27" s="64" t="s">
        <v>28</v>
      </c>
      <c r="F27" s="65">
        <v>0.106</v>
      </c>
      <c r="G27" s="65">
        <v>2013</v>
      </c>
      <c r="H27" s="65">
        <v>2013</v>
      </c>
      <c r="I27" s="66">
        <f>(1010000+390000)/1000000</f>
        <v>1.4</v>
      </c>
      <c r="J27" s="66">
        <f>(1010000+390000)/1000000</f>
        <v>1.4</v>
      </c>
      <c r="K27" s="55" t="s">
        <v>19</v>
      </c>
      <c r="L27" s="68">
        <v>0.106</v>
      </c>
      <c r="M27" s="66" t="s">
        <v>19</v>
      </c>
      <c r="N27" s="66" t="s">
        <v>19</v>
      </c>
      <c r="O27" s="69">
        <f t="shared" ref="O27:O53" si="3">SUM(L27:N27)</f>
        <v>0.106</v>
      </c>
      <c r="P27" s="66">
        <f t="shared" si="2"/>
        <v>1.4</v>
      </c>
      <c r="Q27" s="66" t="s">
        <v>19</v>
      </c>
      <c r="R27" s="66" t="s">
        <v>19</v>
      </c>
      <c r="S27" s="50">
        <f t="shared" ref="S27:S59" si="4">SUM(P27:R27)</f>
        <v>1.4</v>
      </c>
      <c r="T27" s="67" t="s">
        <v>29</v>
      </c>
    </row>
    <row r="28" spans="1:20" ht="39.75" customHeight="1" x14ac:dyDescent="0.25">
      <c r="A28" s="61"/>
      <c r="B28" s="62"/>
      <c r="C28" s="59" t="s">
        <v>32</v>
      </c>
      <c r="D28" s="63" t="s">
        <v>33</v>
      </c>
      <c r="E28" s="64" t="s">
        <v>28</v>
      </c>
      <c r="F28" s="65">
        <v>0.16500000000000001</v>
      </c>
      <c r="G28" s="65">
        <v>2013</v>
      </c>
      <c r="H28" s="65">
        <v>2013</v>
      </c>
      <c r="I28" s="66">
        <f>(1010000+750000)/1000000</f>
        <v>1.76</v>
      </c>
      <c r="J28" s="66">
        <f>(1010000+750000)/1000000</f>
        <v>1.76</v>
      </c>
      <c r="K28" s="55" t="s">
        <v>19</v>
      </c>
      <c r="L28" s="68">
        <v>0.16500000000000001</v>
      </c>
      <c r="M28" s="66" t="s">
        <v>19</v>
      </c>
      <c r="N28" s="66" t="s">
        <v>19</v>
      </c>
      <c r="O28" s="69">
        <f t="shared" si="3"/>
        <v>0.16500000000000001</v>
      </c>
      <c r="P28" s="66">
        <f t="shared" si="2"/>
        <v>1.76</v>
      </c>
      <c r="Q28" s="66" t="s">
        <v>19</v>
      </c>
      <c r="R28" s="66" t="s">
        <v>19</v>
      </c>
      <c r="S28" s="50">
        <f t="shared" si="4"/>
        <v>1.76</v>
      </c>
      <c r="T28" s="67" t="s">
        <v>29</v>
      </c>
    </row>
    <row r="29" spans="1:20" ht="43.5" customHeight="1" x14ac:dyDescent="0.25">
      <c r="A29" s="61"/>
      <c r="B29" s="62"/>
      <c r="C29" s="59" t="s">
        <v>34</v>
      </c>
      <c r="D29" s="63" t="s">
        <v>35</v>
      </c>
      <c r="E29" s="64" t="s">
        <v>28</v>
      </c>
      <c r="F29" s="65">
        <v>0.83</v>
      </c>
      <c r="G29" s="65">
        <v>2013</v>
      </c>
      <c r="H29" s="65">
        <v>2013</v>
      </c>
      <c r="I29" s="66">
        <f>(8378000+4278210)/1000000</f>
        <v>12.65621</v>
      </c>
      <c r="J29" s="66">
        <f>(8378000+4278210)/1000000</f>
        <v>12.65621</v>
      </c>
      <c r="K29" s="55" t="s">
        <v>19</v>
      </c>
      <c r="L29" s="66">
        <v>0.83</v>
      </c>
      <c r="M29" s="66" t="s">
        <v>19</v>
      </c>
      <c r="N29" s="66" t="s">
        <v>19</v>
      </c>
      <c r="O29" s="56">
        <f t="shared" si="3"/>
        <v>0.83</v>
      </c>
      <c r="P29" s="66">
        <f t="shared" si="2"/>
        <v>12.65621</v>
      </c>
      <c r="Q29" s="66" t="s">
        <v>19</v>
      </c>
      <c r="R29" s="66" t="s">
        <v>19</v>
      </c>
      <c r="S29" s="50">
        <f t="shared" si="4"/>
        <v>12.65621</v>
      </c>
      <c r="T29" s="67" t="s">
        <v>29</v>
      </c>
    </row>
    <row r="30" spans="1:20" ht="40.5" customHeight="1" x14ac:dyDescent="0.25">
      <c r="A30" s="61"/>
      <c r="B30" s="62"/>
      <c r="C30" s="59" t="s">
        <v>36</v>
      </c>
      <c r="D30" s="63" t="s">
        <v>37</v>
      </c>
      <c r="E30" s="64" t="s">
        <v>28</v>
      </c>
      <c r="F30" s="65">
        <v>0.48</v>
      </c>
      <c r="G30" s="65">
        <v>2013</v>
      </c>
      <c r="H30" s="65">
        <v>2013</v>
      </c>
      <c r="I30" s="66">
        <f>(920400+542800+2600000)/1000000</f>
        <v>4.0632000000000001</v>
      </c>
      <c r="J30" s="66">
        <f>(920400+542800+2600000)/1000000</f>
        <v>4.0632000000000001</v>
      </c>
      <c r="K30" s="55" t="s">
        <v>19</v>
      </c>
      <c r="L30" s="66">
        <v>0.48</v>
      </c>
      <c r="M30" s="66" t="s">
        <v>19</v>
      </c>
      <c r="N30" s="66" t="s">
        <v>19</v>
      </c>
      <c r="O30" s="56">
        <f t="shared" si="3"/>
        <v>0.48</v>
      </c>
      <c r="P30" s="66">
        <f t="shared" si="2"/>
        <v>4.0632000000000001</v>
      </c>
      <c r="Q30" s="66" t="s">
        <v>19</v>
      </c>
      <c r="R30" s="66" t="s">
        <v>19</v>
      </c>
      <c r="S30" s="50">
        <f t="shared" si="4"/>
        <v>4.0632000000000001</v>
      </c>
      <c r="T30" s="67" t="s">
        <v>29</v>
      </c>
    </row>
    <row r="31" spans="1:20" ht="30" customHeight="1" x14ac:dyDescent="0.25">
      <c r="A31" s="61"/>
      <c r="B31" s="62"/>
      <c r="C31" s="59" t="s">
        <v>38</v>
      </c>
      <c r="D31" s="70" t="s">
        <v>39</v>
      </c>
      <c r="E31" s="64" t="s">
        <v>28</v>
      </c>
      <c r="F31" s="65">
        <v>0.06</v>
      </c>
      <c r="G31" s="65">
        <v>2013</v>
      </c>
      <c r="H31" s="65">
        <v>2013</v>
      </c>
      <c r="I31" s="66">
        <f>620000/1000000</f>
        <v>0.62</v>
      </c>
      <c r="J31" s="66">
        <f>620000/1000000</f>
        <v>0.62</v>
      </c>
      <c r="K31" s="55" t="s">
        <v>19</v>
      </c>
      <c r="L31" s="66">
        <v>0.06</v>
      </c>
      <c r="M31" s="66" t="s">
        <v>19</v>
      </c>
      <c r="N31" s="66" t="s">
        <v>19</v>
      </c>
      <c r="O31" s="56">
        <f t="shared" si="3"/>
        <v>0.06</v>
      </c>
      <c r="P31" s="66">
        <f t="shared" si="2"/>
        <v>0.62</v>
      </c>
      <c r="Q31" s="66" t="s">
        <v>19</v>
      </c>
      <c r="R31" s="66" t="s">
        <v>19</v>
      </c>
      <c r="S31" s="50">
        <f t="shared" si="4"/>
        <v>0.62</v>
      </c>
      <c r="T31" s="67" t="s">
        <v>29</v>
      </c>
    </row>
    <row r="32" spans="1:20" ht="50.25" customHeight="1" x14ac:dyDescent="0.25">
      <c r="A32" s="61"/>
      <c r="B32" s="62"/>
      <c r="C32" s="59" t="s">
        <v>40</v>
      </c>
      <c r="D32" s="70" t="s">
        <v>41</v>
      </c>
      <c r="E32" s="65" t="s">
        <v>42</v>
      </c>
      <c r="F32" s="65">
        <v>0.93</v>
      </c>
      <c r="G32" s="65">
        <v>2013</v>
      </c>
      <c r="H32" s="65">
        <v>2013</v>
      </c>
      <c r="I32" s="66">
        <f>14844400/1000000</f>
        <v>14.8444</v>
      </c>
      <c r="J32" s="66">
        <f>14844400/1000000</f>
        <v>14.8444</v>
      </c>
      <c r="K32" s="55" t="s">
        <v>19</v>
      </c>
      <c r="L32" s="66">
        <v>0.93</v>
      </c>
      <c r="M32" s="66" t="s">
        <v>19</v>
      </c>
      <c r="N32" s="66" t="s">
        <v>19</v>
      </c>
      <c r="O32" s="56">
        <f t="shared" si="3"/>
        <v>0.93</v>
      </c>
      <c r="P32" s="66">
        <f t="shared" si="2"/>
        <v>14.8444</v>
      </c>
      <c r="Q32" s="66" t="s">
        <v>19</v>
      </c>
      <c r="R32" s="66" t="s">
        <v>19</v>
      </c>
      <c r="S32" s="50">
        <f t="shared" si="4"/>
        <v>14.8444</v>
      </c>
      <c r="T32" s="67" t="s">
        <v>29</v>
      </c>
    </row>
    <row r="33" spans="1:20" ht="29.25" customHeight="1" x14ac:dyDescent="0.25">
      <c r="A33" s="61"/>
      <c r="B33" s="62"/>
      <c r="C33" s="59" t="s">
        <v>43</v>
      </c>
      <c r="D33" s="70" t="s">
        <v>44</v>
      </c>
      <c r="E33" s="65" t="s">
        <v>42</v>
      </c>
      <c r="F33" s="65">
        <v>6.2E-2</v>
      </c>
      <c r="G33" s="65">
        <v>2013</v>
      </c>
      <c r="H33" s="65">
        <v>2013</v>
      </c>
      <c r="I33" s="66">
        <f>(810000+390000)/1000000</f>
        <v>1.2</v>
      </c>
      <c r="J33" s="66">
        <f>(810000+390000)/1000000</f>
        <v>1.2</v>
      </c>
      <c r="K33" s="55" t="s">
        <v>19</v>
      </c>
      <c r="L33" s="68">
        <v>6.2E-2</v>
      </c>
      <c r="M33" s="66" t="s">
        <v>19</v>
      </c>
      <c r="N33" s="66" t="s">
        <v>19</v>
      </c>
      <c r="O33" s="69">
        <f t="shared" si="3"/>
        <v>6.2E-2</v>
      </c>
      <c r="P33" s="66">
        <f t="shared" si="2"/>
        <v>1.2</v>
      </c>
      <c r="Q33" s="66" t="s">
        <v>19</v>
      </c>
      <c r="R33" s="66" t="s">
        <v>19</v>
      </c>
      <c r="S33" s="50">
        <f t="shared" si="4"/>
        <v>1.2</v>
      </c>
      <c r="T33" s="67" t="s">
        <v>29</v>
      </c>
    </row>
    <row r="34" spans="1:20" ht="54.75" customHeight="1" x14ac:dyDescent="0.25">
      <c r="A34" s="61"/>
      <c r="B34" s="62"/>
      <c r="C34" s="59" t="s">
        <v>45</v>
      </c>
      <c r="D34" s="63" t="s">
        <v>46</v>
      </c>
      <c r="E34" s="65" t="s">
        <v>42</v>
      </c>
      <c r="F34" s="65">
        <v>0.54</v>
      </c>
      <c r="G34" s="65">
        <v>2013</v>
      </c>
      <c r="H34" s="65">
        <v>2013</v>
      </c>
      <c r="I34" s="66">
        <f>(1050000+1210000+2680000+440000)/1000000</f>
        <v>5.38</v>
      </c>
      <c r="J34" s="66">
        <f>(1050000+1210000+2680000+440000)/1000000</f>
        <v>5.38</v>
      </c>
      <c r="K34" s="55" t="s">
        <v>19</v>
      </c>
      <c r="L34" s="66">
        <v>0.54</v>
      </c>
      <c r="M34" s="66" t="s">
        <v>19</v>
      </c>
      <c r="N34" s="66" t="s">
        <v>19</v>
      </c>
      <c r="O34" s="56">
        <f t="shared" si="3"/>
        <v>0.54</v>
      </c>
      <c r="P34" s="66">
        <f t="shared" si="2"/>
        <v>5.38</v>
      </c>
      <c r="Q34" s="66" t="s">
        <v>19</v>
      </c>
      <c r="R34" s="66" t="s">
        <v>19</v>
      </c>
      <c r="S34" s="50">
        <f t="shared" si="4"/>
        <v>5.38</v>
      </c>
      <c r="T34" s="67" t="s">
        <v>29</v>
      </c>
    </row>
    <row r="35" spans="1:20" ht="30" customHeight="1" x14ac:dyDescent="0.25">
      <c r="A35" s="61"/>
      <c r="B35" s="62"/>
      <c r="C35" s="59" t="s">
        <v>47</v>
      </c>
      <c r="D35" s="70" t="s">
        <v>48</v>
      </c>
      <c r="E35" s="65" t="s">
        <v>42</v>
      </c>
      <c r="F35" s="65">
        <v>0.56000000000000005</v>
      </c>
      <c r="G35" s="65">
        <v>2013</v>
      </c>
      <c r="H35" s="65">
        <v>2013</v>
      </c>
      <c r="I35" s="66">
        <f>5000000/1000000</f>
        <v>5</v>
      </c>
      <c r="J35" s="66">
        <f>5000000/1000000</f>
        <v>5</v>
      </c>
      <c r="K35" s="55" t="s">
        <v>19</v>
      </c>
      <c r="L35" s="66">
        <v>0.56000000000000005</v>
      </c>
      <c r="M35" s="66" t="s">
        <v>19</v>
      </c>
      <c r="N35" s="66" t="s">
        <v>19</v>
      </c>
      <c r="O35" s="56">
        <f t="shared" si="3"/>
        <v>0.56000000000000005</v>
      </c>
      <c r="P35" s="66">
        <f t="shared" si="2"/>
        <v>5</v>
      </c>
      <c r="Q35" s="66" t="s">
        <v>19</v>
      </c>
      <c r="R35" s="66" t="s">
        <v>19</v>
      </c>
      <c r="S35" s="50">
        <f t="shared" si="4"/>
        <v>5</v>
      </c>
      <c r="T35" s="67" t="s">
        <v>29</v>
      </c>
    </row>
    <row r="36" spans="1:20" ht="26.25" customHeight="1" x14ac:dyDescent="0.25">
      <c r="A36" s="61"/>
      <c r="B36" s="62"/>
      <c r="C36" s="59" t="s">
        <v>49</v>
      </c>
      <c r="D36" s="70" t="s">
        <v>50</v>
      </c>
      <c r="E36" s="65" t="s">
        <v>42</v>
      </c>
      <c r="F36" s="65">
        <v>0.5</v>
      </c>
      <c r="G36" s="65">
        <v>2013</v>
      </c>
      <c r="H36" s="65">
        <v>2013</v>
      </c>
      <c r="I36" s="66">
        <f>6800000/1000000</f>
        <v>6.8</v>
      </c>
      <c r="J36" s="66">
        <f>6800000/1000000</f>
        <v>6.8</v>
      </c>
      <c r="K36" s="55" t="s">
        <v>19</v>
      </c>
      <c r="L36" s="66">
        <v>0.5</v>
      </c>
      <c r="M36" s="66" t="s">
        <v>19</v>
      </c>
      <c r="N36" s="66" t="s">
        <v>19</v>
      </c>
      <c r="O36" s="56">
        <f t="shared" si="3"/>
        <v>0.5</v>
      </c>
      <c r="P36" s="66">
        <f t="shared" si="2"/>
        <v>6.8</v>
      </c>
      <c r="Q36" s="66" t="s">
        <v>19</v>
      </c>
      <c r="R36" s="66" t="s">
        <v>19</v>
      </c>
      <c r="S36" s="50">
        <f t="shared" si="4"/>
        <v>6.8</v>
      </c>
      <c r="T36" s="67" t="s">
        <v>29</v>
      </c>
    </row>
    <row r="37" spans="1:20" ht="15" customHeight="1" x14ac:dyDescent="0.25">
      <c r="A37" s="61"/>
      <c r="B37" s="62"/>
      <c r="C37" s="59" t="s">
        <v>51</v>
      </c>
      <c r="D37" s="71" t="s">
        <v>52</v>
      </c>
      <c r="E37" s="65"/>
      <c r="F37" s="65"/>
      <c r="G37" s="55"/>
      <c r="H37" s="55"/>
      <c r="I37" s="56">
        <f>SUM(I38:I44)</f>
        <v>1.4213</v>
      </c>
      <c r="J37" s="56">
        <f>SUM(J38:J44)</f>
        <v>1.4213</v>
      </c>
      <c r="K37" s="55" t="s">
        <v>19</v>
      </c>
      <c r="L37" s="56">
        <f>SUM(L38:L44)</f>
        <v>0</v>
      </c>
      <c r="M37" s="56">
        <f t="shared" ref="M37:N37" si="5">SUM(M38:M44)</f>
        <v>0</v>
      </c>
      <c r="N37" s="56">
        <f t="shared" si="5"/>
        <v>0</v>
      </c>
      <c r="O37" s="56">
        <f>SUM(L37:N37)</f>
        <v>0</v>
      </c>
      <c r="P37" s="56">
        <f>SUM(P38:P44)</f>
        <v>0.77479999999999982</v>
      </c>
      <c r="Q37" s="56">
        <f t="shared" ref="Q37:R37" si="6">SUM(Q38:Q44)</f>
        <v>0</v>
      </c>
      <c r="R37" s="56">
        <f t="shared" si="6"/>
        <v>0.64649999999999996</v>
      </c>
      <c r="S37" s="50">
        <f>SUM(P37:R37)</f>
        <v>1.4212999999999998</v>
      </c>
      <c r="T37" s="215"/>
    </row>
    <row r="38" spans="1:20" ht="25.5" customHeight="1" x14ac:dyDescent="0.25">
      <c r="A38" s="61"/>
      <c r="B38" s="62"/>
      <c r="C38" s="59" t="s">
        <v>53</v>
      </c>
      <c r="D38" s="72" t="s">
        <v>54</v>
      </c>
      <c r="E38" s="65" t="s">
        <v>42</v>
      </c>
      <c r="F38" s="65" t="s">
        <v>19</v>
      </c>
      <c r="G38" s="65">
        <v>2015</v>
      </c>
      <c r="H38" s="65">
        <v>2015</v>
      </c>
      <c r="I38" s="66">
        <v>0.3</v>
      </c>
      <c r="J38" s="66">
        <v>0.3</v>
      </c>
      <c r="K38" s="55" t="s">
        <v>19</v>
      </c>
      <c r="L38" s="66" t="s">
        <v>19</v>
      </c>
      <c r="M38" s="66" t="s">
        <v>19</v>
      </c>
      <c r="N38" s="66" t="s">
        <v>19</v>
      </c>
      <c r="O38" s="56">
        <f t="shared" si="3"/>
        <v>0</v>
      </c>
      <c r="P38" s="66" t="s">
        <v>19</v>
      </c>
      <c r="Q38" s="66" t="s">
        <v>19</v>
      </c>
      <c r="R38" s="66">
        <f>J38</f>
        <v>0.3</v>
      </c>
      <c r="S38" s="50">
        <f t="shared" si="4"/>
        <v>0.3</v>
      </c>
      <c r="T38" s="67" t="s">
        <v>29</v>
      </c>
    </row>
    <row r="39" spans="1:20" ht="15" customHeight="1" x14ac:dyDescent="0.25">
      <c r="A39" s="61"/>
      <c r="B39" s="62"/>
      <c r="C39" s="59" t="s">
        <v>55</v>
      </c>
      <c r="D39" s="72" t="s">
        <v>56</v>
      </c>
      <c r="E39" s="65" t="s">
        <v>42</v>
      </c>
      <c r="F39" s="65" t="s">
        <v>19</v>
      </c>
      <c r="G39" s="65">
        <v>2013</v>
      </c>
      <c r="H39" s="65">
        <v>2013</v>
      </c>
      <c r="I39" s="66">
        <v>0.13389999999999999</v>
      </c>
      <c r="J39" s="66">
        <v>0.13389999999999999</v>
      </c>
      <c r="K39" s="55" t="s">
        <v>19</v>
      </c>
      <c r="L39" s="66" t="s">
        <v>19</v>
      </c>
      <c r="M39" s="66" t="s">
        <v>19</v>
      </c>
      <c r="N39" s="66" t="s">
        <v>19</v>
      </c>
      <c r="O39" s="56">
        <f t="shared" si="3"/>
        <v>0</v>
      </c>
      <c r="P39" s="66">
        <f>J39</f>
        <v>0.13389999999999999</v>
      </c>
      <c r="Q39" s="66" t="s">
        <v>19</v>
      </c>
      <c r="R39" s="66" t="s">
        <v>19</v>
      </c>
      <c r="S39" s="50">
        <f t="shared" si="4"/>
        <v>0.13389999999999999</v>
      </c>
      <c r="T39" s="67" t="s">
        <v>29</v>
      </c>
    </row>
    <row r="40" spans="1:20" ht="15" customHeight="1" x14ac:dyDescent="0.25">
      <c r="A40" s="61"/>
      <c r="B40" s="62"/>
      <c r="C40" s="59" t="s">
        <v>57</v>
      </c>
      <c r="D40" s="72" t="s">
        <v>58</v>
      </c>
      <c r="E40" s="65" t="s">
        <v>42</v>
      </c>
      <c r="F40" s="65" t="s">
        <v>19</v>
      </c>
      <c r="G40" s="65">
        <v>2013</v>
      </c>
      <c r="H40" s="65">
        <v>2013</v>
      </c>
      <c r="I40" s="66">
        <v>0.18</v>
      </c>
      <c r="J40" s="66">
        <v>0.18</v>
      </c>
      <c r="K40" s="55" t="s">
        <v>19</v>
      </c>
      <c r="L40" s="66" t="s">
        <v>19</v>
      </c>
      <c r="M40" s="66" t="s">
        <v>19</v>
      </c>
      <c r="N40" s="66" t="s">
        <v>19</v>
      </c>
      <c r="O40" s="56">
        <f t="shared" si="3"/>
        <v>0</v>
      </c>
      <c r="P40" s="66">
        <f>J40</f>
        <v>0.18</v>
      </c>
      <c r="Q40" s="66" t="s">
        <v>19</v>
      </c>
      <c r="R40" s="66" t="s">
        <v>19</v>
      </c>
      <c r="S40" s="50">
        <f t="shared" si="4"/>
        <v>0.18</v>
      </c>
      <c r="T40" s="67" t="s">
        <v>29</v>
      </c>
    </row>
    <row r="41" spans="1:20" ht="15" customHeight="1" x14ac:dyDescent="0.25">
      <c r="A41" s="61"/>
      <c r="B41" s="62"/>
      <c r="C41" s="59" t="s">
        <v>59</v>
      </c>
      <c r="D41" s="72" t="s">
        <v>60</v>
      </c>
      <c r="E41" s="65" t="s">
        <v>42</v>
      </c>
      <c r="F41" s="65" t="s">
        <v>19</v>
      </c>
      <c r="G41" s="65">
        <v>2015</v>
      </c>
      <c r="H41" s="65">
        <v>2015</v>
      </c>
      <c r="I41" s="66">
        <f>346500/1000000</f>
        <v>0.34649999999999997</v>
      </c>
      <c r="J41" s="66">
        <f>346500/1000000</f>
        <v>0.34649999999999997</v>
      </c>
      <c r="K41" s="55" t="s">
        <v>19</v>
      </c>
      <c r="L41" s="66" t="s">
        <v>19</v>
      </c>
      <c r="M41" s="66" t="s">
        <v>19</v>
      </c>
      <c r="N41" s="66" t="s">
        <v>19</v>
      </c>
      <c r="O41" s="56">
        <f t="shared" si="3"/>
        <v>0</v>
      </c>
      <c r="P41" s="66" t="s">
        <v>19</v>
      </c>
      <c r="Q41" s="66" t="s">
        <v>19</v>
      </c>
      <c r="R41" s="66">
        <f>J41</f>
        <v>0.34649999999999997</v>
      </c>
      <c r="S41" s="50">
        <f t="shared" si="4"/>
        <v>0.34649999999999997</v>
      </c>
      <c r="T41" s="67" t="s">
        <v>29</v>
      </c>
    </row>
    <row r="42" spans="1:20" ht="15" customHeight="1" x14ac:dyDescent="0.25">
      <c r="A42" s="61"/>
      <c r="B42" s="62"/>
      <c r="C42" s="59" t="s">
        <v>61</v>
      </c>
      <c r="D42" s="72" t="s">
        <v>62</v>
      </c>
      <c r="E42" s="65" t="s">
        <v>42</v>
      </c>
      <c r="F42" s="65" t="s">
        <v>19</v>
      </c>
      <c r="G42" s="65">
        <v>2013</v>
      </c>
      <c r="H42" s="65">
        <v>2013</v>
      </c>
      <c r="I42" s="66">
        <f>193000/1000000</f>
        <v>0.193</v>
      </c>
      <c r="J42" s="66">
        <f>193000/1000000</f>
        <v>0.193</v>
      </c>
      <c r="K42" s="55" t="s">
        <v>19</v>
      </c>
      <c r="L42" s="66" t="s">
        <v>19</v>
      </c>
      <c r="M42" s="66" t="s">
        <v>19</v>
      </c>
      <c r="N42" s="66" t="s">
        <v>19</v>
      </c>
      <c r="O42" s="56">
        <f t="shared" si="3"/>
        <v>0</v>
      </c>
      <c r="P42" s="66">
        <f>J42</f>
        <v>0.193</v>
      </c>
      <c r="Q42" s="66" t="s">
        <v>19</v>
      </c>
      <c r="R42" s="66" t="s">
        <v>19</v>
      </c>
      <c r="S42" s="50">
        <f t="shared" si="4"/>
        <v>0.193</v>
      </c>
      <c r="T42" s="67" t="s">
        <v>29</v>
      </c>
    </row>
    <row r="43" spans="1:20" ht="15" customHeight="1" x14ac:dyDescent="0.25">
      <c r="A43" s="61"/>
      <c r="B43" s="62"/>
      <c r="C43" s="59" t="s">
        <v>63</v>
      </c>
      <c r="D43" s="72" t="s">
        <v>64</v>
      </c>
      <c r="E43" s="65" t="s">
        <v>42</v>
      </c>
      <c r="F43" s="65" t="s">
        <v>19</v>
      </c>
      <c r="G43" s="65">
        <v>2013</v>
      </c>
      <c r="H43" s="65">
        <v>2013</v>
      </c>
      <c r="I43" s="66">
        <f>149700/1000000</f>
        <v>0.1497</v>
      </c>
      <c r="J43" s="66">
        <f>149700/1000000</f>
        <v>0.1497</v>
      </c>
      <c r="K43" s="55" t="s">
        <v>19</v>
      </c>
      <c r="L43" s="66" t="s">
        <v>19</v>
      </c>
      <c r="M43" s="66" t="s">
        <v>19</v>
      </c>
      <c r="N43" s="66" t="s">
        <v>19</v>
      </c>
      <c r="O43" s="56">
        <f t="shared" si="3"/>
        <v>0</v>
      </c>
      <c r="P43" s="66">
        <f>J43</f>
        <v>0.1497</v>
      </c>
      <c r="Q43" s="66" t="s">
        <v>19</v>
      </c>
      <c r="R43" s="66" t="s">
        <v>19</v>
      </c>
      <c r="S43" s="50">
        <f t="shared" si="4"/>
        <v>0.1497</v>
      </c>
      <c r="T43" s="67" t="s">
        <v>29</v>
      </c>
    </row>
    <row r="44" spans="1:20" ht="15" customHeight="1" x14ac:dyDescent="0.25">
      <c r="A44" s="61"/>
      <c r="B44" s="62"/>
      <c r="C44" s="59" t="s">
        <v>65</v>
      </c>
      <c r="D44" s="72" t="s">
        <v>66</v>
      </c>
      <c r="E44" s="65" t="s">
        <v>42</v>
      </c>
      <c r="F44" s="65" t="s">
        <v>19</v>
      </c>
      <c r="G44" s="65">
        <v>2013</v>
      </c>
      <c r="H44" s="65">
        <v>2013</v>
      </c>
      <c r="I44" s="66">
        <f>118200/1000000</f>
        <v>0.1182</v>
      </c>
      <c r="J44" s="66">
        <f>118200/1000000</f>
        <v>0.1182</v>
      </c>
      <c r="K44" s="55" t="s">
        <v>19</v>
      </c>
      <c r="L44" s="66" t="s">
        <v>19</v>
      </c>
      <c r="M44" s="66" t="s">
        <v>19</v>
      </c>
      <c r="N44" s="66" t="s">
        <v>19</v>
      </c>
      <c r="O44" s="56">
        <f t="shared" si="3"/>
        <v>0</v>
      </c>
      <c r="P44" s="66">
        <f>J44</f>
        <v>0.1182</v>
      </c>
      <c r="Q44" s="66" t="s">
        <v>19</v>
      </c>
      <c r="R44" s="66" t="s">
        <v>19</v>
      </c>
      <c r="S44" s="50">
        <f t="shared" si="4"/>
        <v>0.1182</v>
      </c>
      <c r="T44" s="67" t="s">
        <v>29</v>
      </c>
    </row>
    <row r="45" spans="1:20" ht="15" customHeight="1" x14ac:dyDescent="0.25">
      <c r="A45" s="61"/>
      <c r="B45" s="62"/>
      <c r="C45" s="59" t="s">
        <v>67</v>
      </c>
      <c r="D45" s="71" t="s">
        <v>68</v>
      </c>
      <c r="E45" s="65"/>
      <c r="F45" s="65"/>
      <c r="G45" s="65"/>
      <c r="H45" s="65"/>
      <c r="I45" s="56">
        <f>SUM(I46:I59)</f>
        <v>119.08009999999999</v>
      </c>
      <c r="J45" s="56">
        <f>SUM(J46:J59)</f>
        <v>119.08009999999999</v>
      </c>
      <c r="K45" s="55" t="s">
        <v>19</v>
      </c>
      <c r="L45" s="56">
        <f>SUM(L46:L59)</f>
        <v>30</v>
      </c>
      <c r="M45" s="56">
        <f t="shared" ref="M45:N45" si="7">SUM(M46:M59)</f>
        <v>39.86</v>
      </c>
      <c r="N45" s="56">
        <f t="shared" si="7"/>
        <v>41.53</v>
      </c>
      <c r="O45" s="56">
        <f>SUM(L45:N45)</f>
        <v>111.39</v>
      </c>
      <c r="P45" s="56">
        <f>SUM(P46:P59)</f>
        <v>52.57</v>
      </c>
      <c r="Q45" s="56">
        <f t="shared" ref="Q45:R45" si="8">SUM(Q46:Q59)</f>
        <v>50.56</v>
      </c>
      <c r="R45" s="56">
        <f t="shared" si="8"/>
        <v>15.95</v>
      </c>
      <c r="S45" s="50">
        <f>SUM(P45:R45)</f>
        <v>119.08</v>
      </c>
      <c r="T45" s="215"/>
    </row>
    <row r="46" spans="1:20" ht="15" customHeight="1" x14ac:dyDescent="0.25">
      <c r="A46" s="61"/>
      <c r="B46" s="62"/>
      <c r="C46" s="59" t="s">
        <v>69</v>
      </c>
      <c r="D46" s="72" t="s">
        <v>70</v>
      </c>
      <c r="E46" s="65" t="s">
        <v>71</v>
      </c>
      <c r="F46" s="65">
        <v>2.11</v>
      </c>
      <c r="G46" s="65">
        <v>2013</v>
      </c>
      <c r="H46" s="65">
        <v>2014</v>
      </c>
      <c r="I46" s="66">
        <f>(1488600+1654000)/1000000</f>
        <v>3.1425999999999998</v>
      </c>
      <c r="J46" s="66">
        <f>(1488600+1654000)/1000000</f>
        <v>3.1425999999999998</v>
      </c>
      <c r="K46" s="55" t="s">
        <v>19</v>
      </c>
      <c r="L46" s="66" t="s">
        <v>72</v>
      </c>
      <c r="M46" s="66">
        <v>2.11</v>
      </c>
      <c r="N46" s="66" t="s">
        <v>19</v>
      </c>
      <c r="O46" s="56">
        <f t="shared" si="3"/>
        <v>2.11</v>
      </c>
      <c r="P46" s="66">
        <v>1.49</v>
      </c>
      <c r="Q46" s="66">
        <v>1.65</v>
      </c>
      <c r="R46" s="66" t="s">
        <v>19</v>
      </c>
      <c r="S46" s="50">
        <f>SUM(P46:R46)</f>
        <v>3.1399999999999997</v>
      </c>
      <c r="T46" s="67" t="s">
        <v>29</v>
      </c>
    </row>
    <row r="47" spans="1:20" ht="15" customHeight="1" x14ac:dyDescent="0.25">
      <c r="A47" s="73"/>
      <c r="B47" s="74"/>
      <c r="C47" s="59" t="s">
        <v>73</v>
      </c>
      <c r="D47" s="72" t="s">
        <v>74</v>
      </c>
      <c r="E47" s="65" t="s">
        <v>71</v>
      </c>
      <c r="F47" s="65">
        <v>10.1</v>
      </c>
      <c r="G47" s="65">
        <v>2015</v>
      </c>
      <c r="H47" s="65">
        <v>2015</v>
      </c>
      <c r="I47" s="66">
        <f>5700000/1000000</f>
        <v>5.7</v>
      </c>
      <c r="J47" s="66">
        <f>5700000/1000000</f>
        <v>5.7</v>
      </c>
      <c r="K47" s="55" t="s">
        <v>19</v>
      </c>
      <c r="L47" s="66" t="s">
        <v>72</v>
      </c>
      <c r="M47" s="66" t="s">
        <v>72</v>
      </c>
      <c r="N47" s="66">
        <v>10.1</v>
      </c>
      <c r="O47" s="56">
        <f t="shared" si="3"/>
        <v>10.1</v>
      </c>
      <c r="P47" s="66" t="s">
        <v>19</v>
      </c>
      <c r="Q47" s="66" t="s">
        <v>19</v>
      </c>
      <c r="R47" s="66">
        <f>J47</f>
        <v>5.7</v>
      </c>
      <c r="S47" s="50">
        <f t="shared" si="4"/>
        <v>5.7</v>
      </c>
      <c r="T47" s="67" t="s">
        <v>29</v>
      </c>
    </row>
    <row r="48" spans="1:20" ht="15" customHeight="1" x14ac:dyDescent="0.25">
      <c r="A48" s="73"/>
      <c r="B48" s="74"/>
      <c r="C48" s="59" t="s">
        <v>75</v>
      </c>
      <c r="D48" s="72" t="s">
        <v>76</v>
      </c>
      <c r="E48" s="65" t="s">
        <v>71</v>
      </c>
      <c r="F48" s="65">
        <v>1.2</v>
      </c>
      <c r="G48" s="65">
        <v>2013</v>
      </c>
      <c r="H48" s="65">
        <v>2014</v>
      </c>
      <c r="I48" s="66">
        <f>(850500+945000)/1000000</f>
        <v>1.7955000000000001</v>
      </c>
      <c r="J48" s="66">
        <f>(850500+945000)/1000000</f>
        <v>1.7955000000000001</v>
      </c>
      <c r="K48" s="55" t="s">
        <v>19</v>
      </c>
      <c r="L48" s="66" t="s">
        <v>72</v>
      </c>
      <c r="M48" s="66">
        <v>1.2</v>
      </c>
      <c r="N48" s="66" t="s">
        <v>19</v>
      </c>
      <c r="O48" s="56">
        <f t="shared" si="3"/>
        <v>1.2</v>
      </c>
      <c r="P48" s="66">
        <v>0.85</v>
      </c>
      <c r="Q48" s="66">
        <v>0.95</v>
      </c>
      <c r="R48" s="66" t="s">
        <v>19</v>
      </c>
      <c r="S48" s="50">
        <f t="shared" si="4"/>
        <v>1.7999999999999998</v>
      </c>
      <c r="T48" s="67" t="s">
        <v>29</v>
      </c>
    </row>
    <row r="49" spans="1:20" ht="15" customHeight="1" x14ac:dyDescent="0.25">
      <c r="A49" s="73"/>
      <c r="B49" s="74"/>
      <c r="C49" s="59" t="s">
        <v>77</v>
      </c>
      <c r="D49" s="72" t="s">
        <v>78</v>
      </c>
      <c r="E49" s="65" t="s">
        <v>71</v>
      </c>
      <c r="F49" s="65">
        <v>20.8</v>
      </c>
      <c r="G49" s="65">
        <v>2013</v>
      </c>
      <c r="H49" s="65">
        <v>2014</v>
      </c>
      <c r="I49" s="66">
        <f>(16380000+14742000)/1000000</f>
        <v>31.122</v>
      </c>
      <c r="J49" s="66">
        <f>(16380000+14742000)/1000000</f>
        <v>31.122</v>
      </c>
      <c r="K49" s="55" t="s">
        <v>19</v>
      </c>
      <c r="L49" s="66" t="s">
        <v>72</v>
      </c>
      <c r="M49" s="66">
        <v>20.8</v>
      </c>
      <c r="N49" s="66" t="s">
        <v>19</v>
      </c>
      <c r="O49" s="56">
        <f t="shared" si="3"/>
        <v>20.8</v>
      </c>
      <c r="P49" s="66">
        <v>16.38</v>
      </c>
      <c r="Q49" s="66">
        <v>14.74</v>
      </c>
      <c r="R49" s="66" t="s">
        <v>19</v>
      </c>
      <c r="S49" s="50">
        <f t="shared" si="4"/>
        <v>31.119999999999997</v>
      </c>
      <c r="T49" s="67" t="s">
        <v>29</v>
      </c>
    </row>
    <row r="50" spans="1:20" ht="15" customHeight="1" x14ac:dyDescent="0.25">
      <c r="A50" s="73"/>
      <c r="B50" s="74"/>
      <c r="C50" s="59" t="s">
        <v>79</v>
      </c>
      <c r="D50" s="72" t="s">
        <v>80</v>
      </c>
      <c r="E50" s="65" t="s">
        <v>71</v>
      </c>
      <c r="F50" s="65">
        <v>1.7</v>
      </c>
      <c r="G50" s="65">
        <v>2014</v>
      </c>
      <c r="H50" s="65">
        <v>2015</v>
      </c>
      <c r="I50" s="66">
        <v>2.54</v>
      </c>
      <c r="J50" s="66">
        <v>2.54</v>
      </c>
      <c r="K50" s="55" t="s">
        <v>19</v>
      </c>
      <c r="L50" s="66" t="s">
        <v>19</v>
      </c>
      <c r="M50" s="66" t="s">
        <v>19</v>
      </c>
      <c r="N50" s="66">
        <v>1.7</v>
      </c>
      <c r="O50" s="56">
        <f t="shared" si="3"/>
        <v>1.7</v>
      </c>
      <c r="P50" s="66" t="s">
        <v>19</v>
      </c>
      <c r="Q50" s="66">
        <v>1.43</v>
      </c>
      <c r="R50" s="66">
        <v>1.1100000000000001</v>
      </c>
      <c r="S50" s="50">
        <f t="shared" si="4"/>
        <v>2.54</v>
      </c>
      <c r="T50" s="67" t="s">
        <v>29</v>
      </c>
    </row>
    <row r="51" spans="1:20" ht="15" customHeight="1" x14ac:dyDescent="0.25">
      <c r="A51" s="73"/>
      <c r="B51" s="74"/>
      <c r="C51" s="59" t="s">
        <v>81</v>
      </c>
      <c r="D51" s="72" t="s">
        <v>82</v>
      </c>
      <c r="E51" s="65" t="s">
        <v>71</v>
      </c>
      <c r="F51" s="65">
        <v>2.2999999999999998</v>
      </c>
      <c r="G51" s="65">
        <v>2014</v>
      </c>
      <c r="H51" s="65">
        <v>2015</v>
      </c>
      <c r="I51" s="66">
        <v>3.44</v>
      </c>
      <c r="J51" s="66">
        <v>3.44</v>
      </c>
      <c r="K51" s="55" t="s">
        <v>19</v>
      </c>
      <c r="L51" s="66" t="s">
        <v>72</v>
      </c>
      <c r="M51" s="66" t="s">
        <v>72</v>
      </c>
      <c r="N51" s="66">
        <v>2.2999999999999998</v>
      </c>
      <c r="O51" s="56">
        <f t="shared" si="3"/>
        <v>2.2999999999999998</v>
      </c>
      <c r="P51" s="66" t="s">
        <v>19</v>
      </c>
      <c r="Q51" s="66">
        <v>1.82</v>
      </c>
      <c r="R51" s="66">
        <v>1.62</v>
      </c>
      <c r="S51" s="50">
        <f t="shared" si="4"/>
        <v>3.4400000000000004</v>
      </c>
      <c r="T51" s="67" t="s">
        <v>29</v>
      </c>
    </row>
    <row r="52" spans="1:20" ht="15" customHeight="1" x14ac:dyDescent="0.25">
      <c r="A52" s="73"/>
      <c r="B52" s="74"/>
      <c r="C52" s="59" t="s">
        <v>83</v>
      </c>
      <c r="D52" s="72" t="s">
        <v>84</v>
      </c>
      <c r="E52" s="65" t="s">
        <v>71</v>
      </c>
      <c r="F52" s="65">
        <v>11.4</v>
      </c>
      <c r="G52" s="65">
        <v>2013</v>
      </c>
      <c r="H52" s="65">
        <v>2014</v>
      </c>
      <c r="I52" s="66">
        <v>32.020000000000003</v>
      </c>
      <c r="J52" s="66">
        <v>32.020000000000003</v>
      </c>
      <c r="K52" s="55" t="s">
        <v>19</v>
      </c>
      <c r="L52" s="66" t="s">
        <v>72</v>
      </c>
      <c r="M52" s="66">
        <v>11.4</v>
      </c>
      <c r="N52" s="66" t="s">
        <v>19</v>
      </c>
      <c r="O52" s="56">
        <f t="shared" si="3"/>
        <v>11.4</v>
      </c>
      <c r="P52" s="66">
        <v>16.850000000000001</v>
      </c>
      <c r="Q52" s="66">
        <v>15.17</v>
      </c>
      <c r="R52" s="66" t="s">
        <v>19</v>
      </c>
      <c r="S52" s="50">
        <f t="shared" si="4"/>
        <v>32.020000000000003</v>
      </c>
      <c r="T52" s="67" t="s">
        <v>29</v>
      </c>
    </row>
    <row r="53" spans="1:20" ht="15" customHeight="1" x14ac:dyDescent="0.25">
      <c r="A53" s="61"/>
      <c r="B53" s="62"/>
      <c r="C53" s="59" t="s">
        <v>85</v>
      </c>
      <c r="D53" s="72" t="s">
        <v>86</v>
      </c>
      <c r="E53" s="65" t="s">
        <v>71</v>
      </c>
      <c r="F53" s="65">
        <v>25.93</v>
      </c>
      <c r="G53" s="65">
        <v>2015</v>
      </c>
      <c r="H53" s="65">
        <v>2015</v>
      </c>
      <c r="I53" s="66">
        <v>6.58</v>
      </c>
      <c r="J53" s="66">
        <v>6.58</v>
      </c>
      <c r="K53" s="55" t="s">
        <v>19</v>
      </c>
      <c r="L53" s="66" t="s">
        <v>19</v>
      </c>
      <c r="M53" s="66" t="s">
        <v>19</v>
      </c>
      <c r="N53" s="66">
        <v>25.93</v>
      </c>
      <c r="O53" s="56">
        <f t="shared" si="3"/>
        <v>25.93</v>
      </c>
      <c r="P53" s="66" t="s">
        <v>19</v>
      </c>
      <c r="Q53" s="66" t="s">
        <v>19</v>
      </c>
      <c r="R53" s="66">
        <f>J53</f>
        <v>6.58</v>
      </c>
      <c r="S53" s="50">
        <f t="shared" si="4"/>
        <v>6.58</v>
      </c>
      <c r="T53" s="67" t="s">
        <v>29</v>
      </c>
    </row>
    <row r="54" spans="1:20" ht="15" customHeight="1" x14ac:dyDescent="0.25">
      <c r="A54" s="75"/>
      <c r="B54" s="75"/>
      <c r="C54" s="59" t="s">
        <v>87</v>
      </c>
      <c r="D54" s="72" t="s">
        <v>88</v>
      </c>
      <c r="E54" s="65" t="s">
        <v>71</v>
      </c>
      <c r="F54" s="65">
        <v>26.7</v>
      </c>
      <c r="G54" s="65">
        <v>2013</v>
      </c>
      <c r="H54" s="65">
        <v>2013</v>
      </c>
      <c r="I54" s="66">
        <v>2.92</v>
      </c>
      <c r="J54" s="66">
        <v>2.92</v>
      </c>
      <c r="K54" s="55" t="s">
        <v>19</v>
      </c>
      <c r="L54" s="66">
        <v>26.7</v>
      </c>
      <c r="M54" s="66" t="s">
        <v>19</v>
      </c>
      <c r="N54" s="66" t="s">
        <v>19</v>
      </c>
      <c r="O54" s="56">
        <f t="shared" ref="O54:O59" si="9">SUM(L54:N54)</f>
        <v>26.7</v>
      </c>
      <c r="P54" s="66">
        <f>J54</f>
        <v>2.92</v>
      </c>
      <c r="Q54" s="66" t="s">
        <v>19</v>
      </c>
      <c r="R54" s="66" t="s">
        <v>19</v>
      </c>
      <c r="S54" s="50">
        <f t="shared" si="4"/>
        <v>2.92</v>
      </c>
      <c r="T54" s="67" t="s">
        <v>29</v>
      </c>
    </row>
    <row r="55" spans="1:20" ht="15" customHeight="1" x14ac:dyDescent="0.25">
      <c r="A55" s="75"/>
      <c r="B55" s="75"/>
      <c r="C55" s="59" t="s">
        <v>89</v>
      </c>
      <c r="D55" s="72" t="s">
        <v>90</v>
      </c>
      <c r="E55" s="65" t="s">
        <v>71</v>
      </c>
      <c r="F55" s="65">
        <v>2.4500000000000002</v>
      </c>
      <c r="G55" s="65">
        <v>2014</v>
      </c>
      <c r="H55" s="65">
        <v>2014</v>
      </c>
      <c r="I55" s="66">
        <v>3.66</v>
      </c>
      <c r="J55" s="66">
        <v>3.66</v>
      </c>
      <c r="K55" s="55" t="s">
        <v>19</v>
      </c>
      <c r="L55" s="66" t="s">
        <v>19</v>
      </c>
      <c r="M55" s="66">
        <v>2.4500000000000002</v>
      </c>
      <c r="N55" s="66" t="s">
        <v>19</v>
      </c>
      <c r="O55" s="56">
        <f t="shared" si="9"/>
        <v>2.4500000000000002</v>
      </c>
      <c r="P55" s="66" t="s">
        <v>19</v>
      </c>
      <c r="Q55" s="66">
        <f>J55</f>
        <v>3.66</v>
      </c>
      <c r="R55" s="66" t="s">
        <v>19</v>
      </c>
      <c r="S55" s="50">
        <f t="shared" si="4"/>
        <v>3.66</v>
      </c>
      <c r="T55" s="67" t="s">
        <v>29</v>
      </c>
    </row>
    <row r="56" spans="1:20" ht="15" customHeight="1" x14ac:dyDescent="0.25">
      <c r="A56" s="75"/>
      <c r="B56" s="75"/>
      <c r="C56" s="59" t="s">
        <v>91</v>
      </c>
      <c r="D56" s="72" t="s">
        <v>92</v>
      </c>
      <c r="E56" s="65" t="s">
        <v>71</v>
      </c>
      <c r="F56" s="65">
        <v>1.9</v>
      </c>
      <c r="G56" s="65">
        <v>2014</v>
      </c>
      <c r="H56" s="65">
        <v>2014</v>
      </c>
      <c r="I56" s="66">
        <v>2.84</v>
      </c>
      <c r="J56" s="66">
        <v>2.84</v>
      </c>
      <c r="K56" s="55" t="s">
        <v>19</v>
      </c>
      <c r="L56" s="66" t="s">
        <v>19</v>
      </c>
      <c r="M56" s="66">
        <v>1.9</v>
      </c>
      <c r="N56" s="66" t="s">
        <v>19</v>
      </c>
      <c r="O56" s="56">
        <f t="shared" si="9"/>
        <v>1.9</v>
      </c>
      <c r="P56" s="66" t="s">
        <v>19</v>
      </c>
      <c r="Q56" s="66">
        <f>J56</f>
        <v>2.84</v>
      </c>
      <c r="R56" s="66" t="s">
        <v>19</v>
      </c>
      <c r="S56" s="50">
        <f t="shared" si="4"/>
        <v>2.84</v>
      </c>
      <c r="T56" s="67" t="s">
        <v>29</v>
      </c>
    </row>
    <row r="57" spans="1:20" ht="15" customHeight="1" x14ac:dyDescent="0.25">
      <c r="A57" s="75"/>
      <c r="B57" s="75"/>
      <c r="C57" s="59" t="s">
        <v>93</v>
      </c>
      <c r="D57" s="72" t="s">
        <v>94</v>
      </c>
      <c r="E57" s="65" t="s">
        <v>71</v>
      </c>
      <c r="F57" s="65">
        <v>1.5</v>
      </c>
      <c r="G57" s="65">
        <v>2014</v>
      </c>
      <c r="H57" s="65">
        <v>2015</v>
      </c>
      <c r="I57" s="66">
        <v>2.2400000000000002</v>
      </c>
      <c r="J57" s="66">
        <v>2.2400000000000002</v>
      </c>
      <c r="K57" s="55" t="s">
        <v>19</v>
      </c>
      <c r="L57" s="66" t="s">
        <v>19</v>
      </c>
      <c r="M57" s="66" t="s">
        <v>72</v>
      </c>
      <c r="N57" s="66">
        <v>1.5</v>
      </c>
      <c r="O57" s="56">
        <f t="shared" si="9"/>
        <v>1.5</v>
      </c>
      <c r="P57" s="66" t="s">
        <v>19</v>
      </c>
      <c r="Q57" s="66">
        <v>1.3</v>
      </c>
      <c r="R57" s="66">
        <v>0.94</v>
      </c>
      <c r="S57" s="50">
        <f t="shared" si="4"/>
        <v>2.2400000000000002</v>
      </c>
      <c r="T57" s="67" t="s">
        <v>29</v>
      </c>
    </row>
    <row r="58" spans="1:20" ht="15" customHeight="1" x14ac:dyDescent="0.25">
      <c r="A58" s="75"/>
      <c r="B58" s="75"/>
      <c r="C58" s="59" t="s">
        <v>95</v>
      </c>
      <c r="D58" s="72" t="s">
        <v>96</v>
      </c>
      <c r="E58" s="65" t="s">
        <v>71</v>
      </c>
      <c r="F58" s="65">
        <v>3.3</v>
      </c>
      <c r="G58" s="65">
        <v>2013</v>
      </c>
      <c r="H58" s="65">
        <v>2013</v>
      </c>
      <c r="I58" s="66">
        <v>4.93</v>
      </c>
      <c r="J58" s="66">
        <v>4.93</v>
      </c>
      <c r="K58" s="55" t="s">
        <v>19</v>
      </c>
      <c r="L58" s="66">
        <v>3.3</v>
      </c>
      <c r="M58" s="66" t="s">
        <v>19</v>
      </c>
      <c r="N58" s="66" t="s">
        <v>19</v>
      </c>
      <c r="O58" s="56">
        <f t="shared" si="9"/>
        <v>3.3</v>
      </c>
      <c r="P58" s="66">
        <f>J58</f>
        <v>4.93</v>
      </c>
      <c r="Q58" s="66" t="s">
        <v>19</v>
      </c>
      <c r="R58" s="66" t="s">
        <v>19</v>
      </c>
      <c r="S58" s="50">
        <f t="shared" si="4"/>
        <v>4.93</v>
      </c>
      <c r="T58" s="67" t="s">
        <v>29</v>
      </c>
    </row>
    <row r="59" spans="1:20" x14ac:dyDescent="0.25">
      <c r="A59" s="16"/>
      <c r="B59" s="16"/>
      <c r="C59" s="59" t="s">
        <v>97</v>
      </c>
      <c r="D59" s="72" t="s">
        <v>98</v>
      </c>
      <c r="E59" s="65" t="s">
        <v>71</v>
      </c>
      <c r="F59" s="65"/>
      <c r="G59" s="65">
        <v>2013</v>
      </c>
      <c r="H59" s="65">
        <v>2014</v>
      </c>
      <c r="I59" s="66">
        <v>16.149999999999999</v>
      </c>
      <c r="J59" s="66">
        <v>16.149999999999999</v>
      </c>
      <c r="K59" s="55" t="s">
        <v>19</v>
      </c>
      <c r="L59" s="66" t="s">
        <v>19</v>
      </c>
      <c r="M59" s="66" t="s">
        <v>19</v>
      </c>
      <c r="N59" s="66" t="s">
        <v>19</v>
      </c>
      <c r="O59" s="56">
        <f t="shared" si="9"/>
        <v>0</v>
      </c>
      <c r="P59" s="66">
        <v>9.15</v>
      </c>
      <c r="Q59" s="66">
        <v>7</v>
      </c>
      <c r="R59" s="66" t="s">
        <v>19</v>
      </c>
      <c r="S59" s="50">
        <f t="shared" si="4"/>
        <v>16.149999999999999</v>
      </c>
      <c r="T59" s="67" t="s">
        <v>29</v>
      </c>
    </row>
    <row r="60" spans="1:20" ht="24" x14ac:dyDescent="0.25">
      <c r="A60" s="16"/>
      <c r="B60" s="16"/>
      <c r="C60" s="59" t="s">
        <v>99</v>
      </c>
      <c r="D60" s="71" t="s">
        <v>100</v>
      </c>
      <c r="E60" s="65"/>
      <c r="F60" s="65"/>
      <c r="G60" s="65"/>
      <c r="H60" s="65"/>
      <c r="I60" s="56">
        <f>SUM(I61:I68)</f>
        <v>15.100000000000001</v>
      </c>
      <c r="J60" s="56">
        <f>SUM(J61:J68)</f>
        <v>15.100000000000001</v>
      </c>
      <c r="K60" s="55" t="s">
        <v>19</v>
      </c>
      <c r="L60" s="56">
        <f>SUM(L61:L68)</f>
        <v>0</v>
      </c>
      <c r="M60" s="56">
        <f t="shared" ref="M60:N60" si="10">SUM(M61:M68)</f>
        <v>0</v>
      </c>
      <c r="N60" s="56">
        <f t="shared" si="10"/>
        <v>0</v>
      </c>
      <c r="O60" s="56">
        <f>SUM(L60:N60)</f>
        <v>0</v>
      </c>
      <c r="P60" s="56">
        <f>SUM(P61:P68)</f>
        <v>6.7200000000000006</v>
      </c>
      <c r="Q60" s="56">
        <f t="shared" ref="Q60:R60" si="11">SUM(Q61:Q68)</f>
        <v>3.9</v>
      </c>
      <c r="R60" s="56">
        <f t="shared" si="11"/>
        <v>4.4800000000000004</v>
      </c>
      <c r="S60" s="50">
        <f>SUM(P60:R60)</f>
        <v>15.100000000000001</v>
      </c>
      <c r="T60" s="215"/>
    </row>
    <row r="61" spans="1:20" ht="24.75" customHeight="1" x14ac:dyDescent="0.25">
      <c r="A61" s="16"/>
      <c r="B61" s="16"/>
      <c r="C61" s="59" t="s">
        <v>101</v>
      </c>
      <c r="D61" s="72" t="s">
        <v>102</v>
      </c>
      <c r="E61" s="65" t="s">
        <v>42</v>
      </c>
      <c r="F61" s="65" t="s">
        <v>19</v>
      </c>
      <c r="G61" s="65">
        <v>2013</v>
      </c>
      <c r="H61" s="65">
        <v>2013</v>
      </c>
      <c r="I61" s="66">
        <v>2.14</v>
      </c>
      <c r="J61" s="66">
        <v>2.14</v>
      </c>
      <c r="K61" s="55" t="s">
        <v>19</v>
      </c>
      <c r="L61" s="66" t="s">
        <v>19</v>
      </c>
      <c r="M61" s="66" t="s">
        <v>19</v>
      </c>
      <c r="N61" s="66" t="s">
        <v>19</v>
      </c>
      <c r="O61" s="56">
        <f t="shared" ref="O61:O71" si="12">SUM(L61:N61)</f>
        <v>0</v>
      </c>
      <c r="P61" s="66">
        <f>J61</f>
        <v>2.14</v>
      </c>
      <c r="Q61" s="66" t="s">
        <v>19</v>
      </c>
      <c r="R61" s="66" t="s">
        <v>19</v>
      </c>
      <c r="S61" s="50">
        <f t="shared" ref="S61:S71" si="13">SUM(P61:R61)</f>
        <v>2.14</v>
      </c>
      <c r="T61" s="67" t="s">
        <v>29</v>
      </c>
    </row>
    <row r="62" spans="1:20" ht="27.75" customHeight="1" x14ac:dyDescent="0.25">
      <c r="A62" s="16"/>
      <c r="B62" s="16"/>
      <c r="C62" s="59" t="s">
        <v>103</v>
      </c>
      <c r="D62" s="72" t="s">
        <v>104</v>
      </c>
      <c r="E62" s="65" t="s">
        <v>42</v>
      </c>
      <c r="F62" s="65" t="s">
        <v>19</v>
      </c>
      <c r="G62" s="65">
        <v>2013</v>
      </c>
      <c r="H62" s="65">
        <v>2013</v>
      </c>
      <c r="I62" s="66">
        <v>2.73</v>
      </c>
      <c r="J62" s="66">
        <v>2.73</v>
      </c>
      <c r="K62" s="55" t="s">
        <v>19</v>
      </c>
      <c r="L62" s="66" t="s">
        <v>19</v>
      </c>
      <c r="M62" s="66" t="s">
        <v>19</v>
      </c>
      <c r="N62" s="66" t="s">
        <v>19</v>
      </c>
      <c r="O62" s="56">
        <f t="shared" si="12"/>
        <v>0</v>
      </c>
      <c r="P62" s="66">
        <f t="shared" ref="P62:P63" si="14">J62</f>
        <v>2.73</v>
      </c>
      <c r="Q62" s="66" t="s">
        <v>19</v>
      </c>
      <c r="R62" s="66" t="s">
        <v>19</v>
      </c>
      <c r="S62" s="50">
        <f t="shared" si="13"/>
        <v>2.73</v>
      </c>
      <c r="T62" s="67" t="s">
        <v>29</v>
      </c>
    </row>
    <row r="63" spans="1:20" ht="27" customHeight="1" x14ac:dyDescent="0.25">
      <c r="A63" s="16"/>
      <c r="B63" s="16"/>
      <c r="C63" s="59" t="s">
        <v>105</v>
      </c>
      <c r="D63" s="72" t="s">
        <v>106</v>
      </c>
      <c r="E63" s="65" t="s">
        <v>42</v>
      </c>
      <c r="F63" s="65" t="s">
        <v>19</v>
      </c>
      <c r="G63" s="65">
        <v>2013</v>
      </c>
      <c r="H63" s="65">
        <v>2013</v>
      </c>
      <c r="I63" s="66">
        <v>1.85</v>
      </c>
      <c r="J63" s="66">
        <v>1.85</v>
      </c>
      <c r="K63" s="55" t="s">
        <v>19</v>
      </c>
      <c r="L63" s="66" t="s">
        <v>19</v>
      </c>
      <c r="M63" s="66" t="s">
        <v>19</v>
      </c>
      <c r="N63" s="66" t="s">
        <v>19</v>
      </c>
      <c r="O63" s="56">
        <f t="shared" si="12"/>
        <v>0</v>
      </c>
      <c r="P63" s="66">
        <f t="shared" si="14"/>
        <v>1.85</v>
      </c>
      <c r="Q63" s="66" t="s">
        <v>19</v>
      </c>
      <c r="R63" s="66" t="s">
        <v>19</v>
      </c>
      <c r="S63" s="50">
        <f t="shared" si="13"/>
        <v>1.85</v>
      </c>
      <c r="T63" s="67" t="s">
        <v>29</v>
      </c>
    </row>
    <row r="64" spans="1:20" ht="26.25" customHeight="1" x14ac:dyDescent="0.25">
      <c r="A64" s="16"/>
      <c r="B64" s="16"/>
      <c r="C64" s="59" t="s">
        <v>107</v>
      </c>
      <c r="D64" s="72" t="s">
        <v>108</v>
      </c>
      <c r="E64" s="65" t="s">
        <v>42</v>
      </c>
      <c r="F64" s="65" t="s">
        <v>19</v>
      </c>
      <c r="G64" s="65">
        <v>2014</v>
      </c>
      <c r="H64" s="65">
        <v>2014</v>
      </c>
      <c r="I64" s="66">
        <v>2.34</v>
      </c>
      <c r="J64" s="66">
        <v>2.34</v>
      </c>
      <c r="K64" s="55" t="s">
        <v>19</v>
      </c>
      <c r="L64" s="66" t="s">
        <v>19</v>
      </c>
      <c r="M64" s="66" t="s">
        <v>19</v>
      </c>
      <c r="N64" s="66" t="s">
        <v>19</v>
      </c>
      <c r="O64" s="56">
        <f t="shared" si="12"/>
        <v>0</v>
      </c>
      <c r="P64" s="66" t="s">
        <v>19</v>
      </c>
      <c r="Q64" s="66">
        <f>J64</f>
        <v>2.34</v>
      </c>
      <c r="R64" s="66" t="s">
        <v>19</v>
      </c>
      <c r="S64" s="50">
        <f t="shared" si="13"/>
        <v>2.34</v>
      </c>
      <c r="T64" s="67" t="s">
        <v>29</v>
      </c>
    </row>
    <row r="65" spans="1:20" ht="26.25" customHeight="1" x14ac:dyDescent="0.25">
      <c r="A65" s="16"/>
      <c r="B65" s="16"/>
      <c r="C65" s="59" t="s">
        <v>109</v>
      </c>
      <c r="D65" s="72" t="s">
        <v>110</v>
      </c>
      <c r="E65" s="65" t="s">
        <v>42</v>
      </c>
      <c r="F65" s="65" t="s">
        <v>19</v>
      </c>
      <c r="G65" s="65">
        <v>2014</v>
      </c>
      <c r="H65" s="65">
        <v>2014</v>
      </c>
      <c r="I65" s="66">
        <v>1.56</v>
      </c>
      <c r="J65" s="66">
        <v>1.56</v>
      </c>
      <c r="K65" s="55" t="s">
        <v>19</v>
      </c>
      <c r="L65" s="66" t="s">
        <v>19</v>
      </c>
      <c r="M65" s="66" t="s">
        <v>19</v>
      </c>
      <c r="N65" s="66" t="s">
        <v>19</v>
      </c>
      <c r="O65" s="56">
        <f t="shared" si="12"/>
        <v>0</v>
      </c>
      <c r="P65" s="66" t="s">
        <v>19</v>
      </c>
      <c r="Q65" s="66">
        <f>J65</f>
        <v>1.56</v>
      </c>
      <c r="R65" s="66" t="s">
        <v>19</v>
      </c>
      <c r="S65" s="50">
        <f t="shared" si="13"/>
        <v>1.56</v>
      </c>
      <c r="T65" s="67" t="s">
        <v>29</v>
      </c>
    </row>
    <row r="66" spans="1:20" ht="24.75" customHeight="1" x14ac:dyDescent="0.25">
      <c r="A66" s="16"/>
      <c r="B66" s="16"/>
      <c r="C66" s="59" t="s">
        <v>111</v>
      </c>
      <c r="D66" s="72" t="s">
        <v>112</v>
      </c>
      <c r="E66" s="65" t="s">
        <v>42</v>
      </c>
      <c r="F66" s="65" t="s">
        <v>19</v>
      </c>
      <c r="G66" s="65">
        <v>2015</v>
      </c>
      <c r="H66" s="65">
        <v>2015</v>
      </c>
      <c r="I66" s="66">
        <v>1.56</v>
      </c>
      <c r="J66" s="66">
        <v>1.56</v>
      </c>
      <c r="K66" s="55" t="s">
        <v>19</v>
      </c>
      <c r="L66" s="66" t="s">
        <v>19</v>
      </c>
      <c r="M66" s="66" t="s">
        <v>19</v>
      </c>
      <c r="N66" s="66" t="s">
        <v>19</v>
      </c>
      <c r="O66" s="56">
        <f t="shared" si="12"/>
        <v>0</v>
      </c>
      <c r="P66" s="66" t="s">
        <v>19</v>
      </c>
      <c r="Q66" s="66" t="s">
        <v>19</v>
      </c>
      <c r="R66" s="66">
        <f>J66</f>
        <v>1.56</v>
      </c>
      <c r="S66" s="50">
        <f t="shared" si="13"/>
        <v>1.56</v>
      </c>
      <c r="T66" s="67" t="s">
        <v>29</v>
      </c>
    </row>
    <row r="67" spans="1:20" ht="30" customHeight="1" x14ac:dyDescent="0.25">
      <c r="A67" s="16"/>
      <c r="B67" s="16"/>
      <c r="C67" s="59" t="s">
        <v>113</v>
      </c>
      <c r="D67" s="72" t="s">
        <v>114</v>
      </c>
      <c r="E67" s="65" t="s">
        <v>42</v>
      </c>
      <c r="F67" s="65" t="s">
        <v>19</v>
      </c>
      <c r="G67" s="65">
        <v>2015</v>
      </c>
      <c r="H67" s="65">
        <v>2015</v>
      </c>
      <c r="I67" s="66">
        <v>1.07</v>
      </c>
      <c r="J67" s="66">
        <v>1.07</v>
      </c>
      <c r="K67" s="55" t="s">
        <v>19</v>
      </c>
      <c r="L67" s="66" t="s">
        <v>19</v>
      </c>
      <c r="M67" s="66" t="s">
        <v>19</v>
      </c>
      <c r="N67" s="66" t="s">
        <v>19</v>
      </c>
      <c r="O67" s="56">
        <f t="shared" si="12"/>
        <v>0</v>
      </c>
      <c r="P67" s="66" t="s">
        <v>19</v>
      </c>
      <c r="Q67" s="66" t="s">
        <v>19</v>
      </c>
      <c r="R67" s="66">
        <f t="shared" ref="R67:R68" si="15">J67</f>
        <v>1.07</v>
      </c>
      <c r="S67" s="50">
        <f t="shared" si="13"/>
        <v>1.07</v>
      </c>
      <c r="T67" s="67" t="s">
        <v>29</v>
      </c>
    </row>
    <row r="68" spans="1:20" ht="26.25" customHeight="1" x14ac:dyDescent="0.25">
      <c r="A68" s="16"/>
      <c r="B68" s="16"/>
      <c r="C68" s="59" t="s">
        <v>115</v>
      </c>
      <c r="D68" s="72" t="s">
        <v>116</v>
      </c>
      <c r="E68" s="65" t="s">
        <v>42</v>
      </c>
      <c r="F68" s="65" t="s">
        <v>19</v>
      </c>
      <c r="G68" s="65">
        <v>2015</v>
      </c>
      <c r="H68" s="65">
        <v>2015</v>
      </c>
      <c r="I68" s="66">
        <v>1.85</v>
      </c>
      <c r="J68" s="66">
        <v>1.85</v>
      </c>
      <c r="K68" s="55" t="s">
        <v>19</v>
      </c>
      <c r="L68" s="66" t="s">
        <v>19</v>
      </c>
      <c r="M68" s="66" t="s">
        <v>19</v>
      </c>
      <c r="N68" s="66" t="s">
        <v>19</v>
      </c>
      <c r="O68" s="56">
        <f t="shared" si="12"/>
        <v>0</v>
      </c>
      <c r="P68" s="66" t="s">
        <v>19</v>
      </c>
      <c r="Q68" s="66" t="s">
        <v>19</v>
      </c>
      <c r="R68" s="66">
        <f t="shared" si="15"/>
        <v>1.85</v>
      </c>
      <c r="S68" s="50">
        <f t="shared" si="13"/>
        <v>1.85</v>
      </c>
      <c r="T68" s="67" t="s">
        <v>29</v>
      </c>
    </row>
    <row r="69" spans="1:20" ht="24.75" customHeight="1" x14ac:dyDescent="0.25">
      <c r="A69" s="16"/>
      <c r="B69" s="16"/>
      <c r="C69" s="59" t="s">
        <v>117</v>
      </c>
      <c r="D69" s="71" t="s">
        <v>118</v>
      </c>
      <c r="E69" s="65"/>
      <c r="F69" s="65"/>
      <c r="G69" s="65"/>
      <c r="H69" s="65"/>
      <c r="I69" s="56">
        <f>SUM(I70:I71)</f>
        <v>54.39</v>
      </c>
      <c r="J69" s="56">
        <f>SUM(J70:J71)</f>
        <v>54.39</v>
      </c>
      <c r="K69" s="55" t="s">
        <v>19</v>
      </c>
      <c r="L69" s="56">
        <f>SUM(L70:L71)</f>
        <v>0</v>
      </c>
      <c r="M69" s="56">
        <f t="shared" ref="M69:N69" si="16">SUM(M70:M71)</f>
        <v>0</v>
      </c>
      <c r="N69" s="56">
        <f t="shared" si="16"/>
        <v>0</v>
      </c>
      <c r="O69" s="56">
        <f>SUM(L69:N69)</f>
        <v>0</v>
      </c>
      <c r="P69" s="56">
        <f>SUM(P70:P71)</f>
        <v>18.13</v>
      </c>
      <c r="Q69" s="56">
        <f t="shared" ref="Q69:R69" si="17">SUM(Q70:Q71)</f>
        <v>18.13</v>
      </c>
      <c r="R69" s="56">
        <f t="shared" si="17"/>
        <v>18.13</v>
      </c>
      <c r="S69" s="50">
        <f>SUM(P69:R69)</f>
        <v>54.39</v>
      </c>
      <c r="T69" s="215"/>
    </row>
    <row r="70" spans="1:20" ht="26.25" customHeight="1" x14ac:dyDescent="0.25">
      <c r="A70" s="16"/>
      <c r="B70" s="16"/>
      <c r="C70" s="59" t="s">
        <v>119</v>
      </c>
      <c r="D70" s="72" t="s">
        <v>120</v>
      </c>
      <c r="E70" s="65" t="s">
        <v>42</v>
      </c>
      <c r="F70" s="65" t="s">
        <v>19</v>
      </c>
      <c r="G70" s="65">
        <v>2013</v>
      </c>
      <c r="H70" s="65">
        <v>2015</v>
      </c>
      <c r="I70" s="66">
        <v>38.07</v>
      </c>
      <c r="J70" s="66">
        <v>38.07</v>
      </c>
      <c r="K70" s="55" t="s">
        <v>19</v>
      </c>
      <c r="L70" s="66" t="s">
        <v>19</v>
      </c>
      <c r="M70" s="66" t="s">
        <v>19</v>
      </c>
      <c r="N70" s="66" t="s">
        <v>19</v>
      </c>
      <c r="O70" s="56">
        <f t="shared" si="12"/>
        <v>0</v>
      </c>
      <c r="P70" s="66">
        <v>12.69</v>
      </c>
      <c r="Q70" s="66">
        <v>12.69</v>
      </c>
      <c r="R70" s="66">
        <v>12.69</v>
      </c>
      <c r="S70" s="50">
        <f t="shared" si="13"/>
        <v>38.07</v>
      </c>
      <c r="T70" s="67" t="s">
        <v>29</v>
      </c>
    </row>
    <row r="71" spans="1:20" ht="26.25" customHeight="1" x14ac:dyDescent="0.25">
      <c r="A71" s="16"/>
      <c r="B71" s="16"/>
      <c r="C71" s="59" t="s">
        <v>121</v>
      </c>
      <c r="D71" s="72" t="s">
        <v>122</v>
      </c>
      <c r="E71" s="65" t="s">
        <v>42</v>
      </c>
      <c r="F71" s="65" t="s">
        <v>19</v>
      </c>
      <c r="G71" s="65">
        <v>2013</v>
      </c>
      <c r="H71" s="65">
        <v>2015</v>
      </c>
      <c r="I71" s="66">
        <v>16.32</v>
      </c>
      <c r="J71" s="66">
        <v>16.32</v>
      </c>
      <c r="K71" s="55" t="s">
        <v>19</v>
      </c>
      <c r="L71" s="66" t="s">
        <v>19</v>
      </c>
      <c r="M71" s="66" t="s">
        <v>19</v>
      </c>
      <c r="N71" s="66" t="s">
        <v>19</v>
      </c>
      <c r="O71" s="56">
        <f t="shared" si="12"/>
        <v>0</v>
      </c>
      <c r="P71" s="66">
        <v>5.44</v>
      </c>
      <c r="Q71" s="66">
        <v>5.44</v>
      </c>
      <c r="R71" s="66">
        <v>5.44</v>
      </c>
      <c r="S71" s="50">
        <f t="shared" si="13"/>
        <v>16.32</v>
      </c>
      <c r="T71" s="215" t="s">
        <v>123</v>
      </c>
    </row>
    <row r="72" spans="1:20" ht="15.75" customHeight="1" x14ac:dyDescent="0.25">
      <c r="A72" s="16"/>
      <c r="B72" s="16"/>
      <c r="C72" s="59" t="s">
        <v>124</v>
      </c>
      <c r="D72" s="71" t="s">
        <v>125</v>
      </c>
      <c r="E72" s="65"/>
      <c r="F72" s="65"/>
      <c r="G72" s="65"/>
      <c r="H72" s="65"/>
      <c r="I72" s="56">
        <f>SUM(I73:I74)</f>
        <v>9.69</v>
      </c>
      <c r="J72" s="56">
        <f>SUM(J73:J74)</f>
        <v>9.69</v>
      </c>
      <c r="K72" s="55" t="s">
        <v>19</v>
      </c>
      <c r="L72" s="56">
        <f>SUM(L73:L74)</f>
        <v>0.95</v>
      </c>
      <c r="M72" s="56">
        <f t="shared" ref="M72:N72" si="18">SUM(M73:M74)</f>
        <v>0</v>
      </c>
      <c r="N72" s="56">
        <f t="shared" si="18"/>
        <v>0</v>
      </c>
      <c r="O72" s="56">
        <f>SUM(L72:N72)</f>
        <v>0.95</v>
      </c>
      <c r="P72" s="56">
        <f>SUM(P73:P74)</f>
        <v>9.69</v>
      </c>
      <c r="Q72" s="56">
        <f t="shared" ref="Q72:R72" si="19">SUM(Q73:Q74)</f>
        <v>0</v>
      </c>
      <c r="R72" s="56">
        <f t="shared" si="19"/>
        <v>0</v>
      </c>
      <c r="S72" s="50">
        <f>SUM(P72:R72)</f>
        <v>9.69</v>
      </c>
      <c r="T72" s="215"/>
    </row>
    <row r="73" spans="1:20" ht="15.75" customHeight="1" x14ac:dyDescent="0.25">
      <c r="A73" s="16"/>
      <c r="B73" s="16"/>
      <c r="C73" s="59" t="s">
        <v>126</v>
      </c>
      <c r="D73" s="76" t="s">
        <v>127</v>
      </c>
      <c r="E73" s="65" t="s">
        <v>42</v>
      </c>
      <c r="F73" s="65">
        <v>0.315</v>
      </c>
      <c r="G73" s="65">
        <v>2013</v>
      </c>
      <c r="H73" s="65">
        <v>2013</v>
      </c>
      <c r="I73" s="66">
        <v>2.65</v>
      </c>
      <c r="J73" s="66">
        <v>2.65</v>
      </c>
      <c r="K73" s="55" t="s">
        <v>19</v>
      </c>
      <c r="L73" s="68">
        <v>0.315</v>
      </c>
      <c r="M73" s="66" t="s">
        <v>19</v>
      </c>
      <c r="N73" s="66" t="s">
        <v>19</v>
      </c>
      <c r="O73" s="56">
        <f t="shared" ref="O73:O74" si="20">SUM(L73:N73)</f>
        <v>0.315</v>
      </c>
      <c r="P73" s="66">
        <f>J73</f>
        <v>2.65</v>
      </c>
      <c r="Q73" s="66" t="s">
        <v>19</v>
      </c>
      <c r="R73" s="66" t="s">
        <v>19</v>
      </c>
      <c r="S73" s="50">
        <f t="shared" ref="S73:S74" si="21">SUM(P73:R73)</f>
        <v>2.65</v>
      </c>
      <c r="T73" s="215" t="s">
        <v>123</v>
      </c>
    </row>
    <row r="74" spans="1:20" ht="25.5" customHeight="1" x14ac:dyDescent="0.25">
      <c r="A74" s="16"/>
      <c r="B74" s="16"/>
      <c r="C74" s="59" t="s">
        <v>128</v>
      </c>
      <c r="D74" s="77" t="s">
        <v>129</v>
      </c>
      <c r="E74" s="65" t="s">
        <v>42</v>
      </c>
      <c r="F74" s="65">
        <v>0.63500000000000001</v>
      </c>
      <c r="G74" s="65">
        <v>2013</v>
      </c>
      <c r="H74" s="65">
        <v>2013</v>
      </c>
      <c r="I74" s="66">
        <v>7.04</v>
      </c>
      <c r="J74" s="66">
        <v>7.04</v>
      </c>
      <c r="K74" s="55" t="s">
        <v>19</v>
      </c>
      <c r="L74" s="68">
        <v>0.63500000000000001</v>
      </c>
      <c r="M74" s="66" t="s">
        <v>19</v>
      </c>
      <c r="N74" s="66" t="s">
        <v>19</v>
      </c>
      <c r="O74" s="56">
        <f t="shared" si="20"/>
        <v>0.63500000000000001</v>
      </c>
      <c r="P74" s="66">
        <f>J74</f>
        <v>7.04</v>
      </c>
      <c r="Q74" s="66" t="s">
        <v>19</v>
      </c>
      <c r="R74" s="66" t="s">
        <v>19</v>
      </c>
      <c r="S74" s="50">
        <f t="shared" si="21"/>
        <v>7.04</v>
      </c>
      <c r="T74" s="215" t="s">
        <v>123</v>
      </c>
    </row>
    <row r="75" spans="1:20" ht="15.75" customHeight="1" x14ac:dyDescent="0.25">
      <c r="A75" s="16"/>
      <c r="B75" s="16"/>
      <c r="C75" s="59" t="s">
        <v>130</v>
      </c>
      <c r="D75" s="71" t="s">
        <v>131</v>
      </c>
      <c r="E75" s="65"/>
      <c r="F75" s="65"/>
      <c r="G75" s="65"/>
      <c r="H75" s="65"/>
      <c r="I75" s="56">
        <f>SUM(I76:I82)</f>
        <v>1.2930000000000001</v>
      </c>
      <c r="J75" s="56">
        <f>SUM(J76:J82)</f>
        <v>1.29</v>
      </c>
      <c r="K75" s="55" t="s">
        <v>19</v>
      </c>
      <c r="L75" s="56">
        <f>SUM(L76:L82)</f>
        <v>0</v>
      </c>
      <c r="M75" s="56">
        <f>SUM(M76:M82)</f>
        <v>0</v>
      </c>
      <c r="N75" s="56">
        <f>SUM(N76:N82)</f>
        <v>0</v>
      </c>
      <c r="O75" s="56">
        <f>SUM(L75:N75)</f>
        <v>0</v>
      </c>
      <c r="P75" s="56">
        <f>SUM(P76:P82)</f>
        <v>1.29</v>
      </c>
      <c r="Q75" s="56">
        <f>SUM(Q76:Q82)</f>
        <v>0</v>
      </c>
      <c r="R75" s="56">
        <f>SUM(R76:R82)</f>
        <v>0</v>
      </c>
      <c r="S75" s="50">
        <f>SUM(P75:R75)</f>
        <v>1.29</v>
      </c>
      <c r="T75" s="215"/>
    </row>
    <row r="76" spans="1:20" ht="15.75" customHeight="1" x14ac:dyDescent="0.25">
      <c r="A76" s="16"/>
      <c r="B76" s="16"/>
      <c r="C76" s="59" t="s">
        <v>132</v>
      </c>
      <c r="D76" s="72" t="s">
        <v>133</v>
      </c>
      <c r="E76" s="65" t="s">
        <v>71</v>
      </c>
      <c r="F76" s="65" t="s">
        <v>19</v>
      </c>
      <c r="G76" s="65">
        <v>2013</v>
      </c>
      <c r="H76" s="65">
        <v>2013</v>
      </c>
      <c r="I76" s="66">
        <v>0.20300000000000001</v>
      </c>
      <c r="J76" s="66">
        <v>0.2</v>
      </c>
      <c r="K76" s="55" t="s">
        <v>19</v>
      </c>
      <c r="L76" s="66" t="s">
        <v>19</v>
      </c>
      <c r="M76" s="66" t="s">
        <v>19</v>
      </c>
      <c r="N76" s="66" t="s">
        <v>19</v>
      </c>
      <c r="O76" s="56">
        <f t="shared" ref="O76:O82" si="22">SUM(L76:N76)</f>
        <v>0</v>
      </c>
      <c r="P76" s="66">
        <f>J76</f>
        <v>0.2</v>
      </c>
      <c r="Q76" s="66" t="s">
        <v>19</v>
      </c>
      <c r="R76" s="66" t="s">
        <v>19</v>
      </c>
      <c r="S76" s="50">
        <f t="shared" ref="S76:S82" si="23">SUM(P76:R76)</f>
        <v>0.2</v>
      </c>
      <c r="T76" s="215" t="s">
        <v>134</v>
      </c>
    </row>
    <row r="77" spans="1:20" ht="16.5" customHeight="1" x14ac:dyDescent="0.25">
      <c r="A77" s="16"/>
      <c r="B77" s="16"/>
      <c r="C77" s="59" t="s">
        <v>135</v>
      </c>
      <c r="D77" s="72" t="s">
        <v>136</v>
      </c>
      <c r="E77" s="65" t="s">
        <v>71</v>
      </c>
      <c r="F77" s="65" t="s">
        <v>19</v>
      </c>
      <c r="G77" s="65">
        <v>2013</v>
      </c>
      <c r="H77" s="65">
        <v>2013</v>
      </c>
      <c r="I77" s="66">
        <v>0.17</v>
      </c>
      <c r="J77" s="66">
        <v>0.17</v>
      </c>
      <c r="K77" s="55" t="s">
        <v>19</v>
      </c>
      <c r="L77" s="66" t="s">
        <v>19</v>
      </c>
      <c r="M77" s="66" t="s">
        <v>19</v>
      </c>
      <c r="N77" s="66" t="s">
        <v>19</v>
      </c>
      <c r="O77" s="56">
        <f t="shared" si="22"/>
        <v>0</v>
      </c>
      <c r="P77" s="66">
        <f t="shared" ref="P77:P82" si="24">J77</f>
        <v>0.17</v>
      </c>
      <c r="Q77" s="66" t="s">
        <v>19</v>
      </c>
      <c r="R77" s="66" t="s">
        <v>19</v>
      </c>
      <c r="S77" s="50">
        <f t="shared" si="23"/>
        <v>0.17</v>
      </c>
      <c r="T77" s="215" t="s">
        <v>134</v>
      </c>
    </row>
    <row r="78" spans="1:20" ht="16.5" customHeight="1" x14ac:dyDescent="0.25">
      <c r="A78" s="16"/>
      <c r="B78" s="16"/>
      <c r="C78" s="59" t="s">
        <v>137</v>
      </c>
      <c r="D78" s="72" t="s">
        <v>138</v>
      </c>
      <c r="E78" s="65" t="s">
        <v>71</v>
      </c>
      <c r="F78" s="65" t="s">
        <v>19</v>
      </c>
      <c r="G78" s="65">
        <v>2013</v>
      </c>
      <c r="H78" s="65">
        <v>2013</v>
      </c>
      <c r="I78" s="66">
        <v>0.54</v>
      </c>
      <c r="J78" s="66">
        <v>0.54</v>
      </c>
      <c r="K78" s="55" t="s">
        <v>19</v>
      </c>
      <c r="L78" s="66" t="s">
        <v>19</v>
      </c>
      <c r="M78" s="66" t="s">
        <v>19</v>
      </c>
      <c r="N78" s="66" t="s">
        <v>19</v>
      </c>
      <c r="O78" s="56">
        <f t="shared" si="22"/>
        <v>0</v>
      </c>
      <c r="P78" s="66">
        <f t="shared" si="24"/>
        <v>0.54</v>
      </c>
      <c r="Q78" s="66" t="s">
        <v>19</v>
      </c>
      <c r="R78" s="66" t="s">
        <v>19</v>
      </c>
      <c r="S78" s="50">
        <f t="shared" si="23"/>
        <v>0.54</v>
      </c>
      <c r="T78" s="215" t="s">
        <v>134</v>
      </c>
    </row>
    <row r="79" spans="1:20" ht="16.5" customHeight="1" x14ac:dyDescent="0.25">
      <c r="A79" s="16"/>
      <c r="B79" s="16"/>
      <c r="C79" s="59" t="s">
        <v>139</v>
      </c>
      <c r="D79" s="72" t="s">
        <v>140</v>
      </c>
      <c r="E79" s="65" t="s">
        <v>71</v>
      </c>
      <c r="F79" s="65" t="s">
        <v>19</v>
      </c>
      <c r="G79" s="65">
        <v>2013</v>
      </c>
      <c r="H79" s="65">
        <v>2013</v>
      </c>
      <c r="I79" s="66">
        <v>7.0000000000000007E-2</v>
      </c>
      <c r="J79" s="66">
        <v>7.0000000000000007E-2</v>
      </c>
      <c r="K79" s="55" t="s">
        <v>19</v>
      </c>
      <c r="L79" s="66" t="s">
        <v>19</v>
      </c>
      <c r="M79" s="66" t="s">
        <v>19</v>
      </c>
      <c r="N79" s="66" t="s">
        <v>19</v>
      </c>
      <c r="O79" s="56">
        <f t="shared" si="22"/>
        <v>0</v>
      </c>
      <c r="P79" s="66">
        <f t="shared" si="24"/>
        <v>7.0000000000000007E-2</v>
      </c>
      <c r="Q79" s="66" t="s">
        <v>19</v>
      </c>
      <c r="R79" s="66" t="s">
        <v>19</v>
      </c>
      <c r="S79" s="50">
        <f t="shared" si="23"/>
        <v>7.0000000000000007E-2</v>
      </c>
      <c r="T79" s="215" t="s">
        <v>134</v>
      </c>
    </row>
    <row r="80" spans="1:20" ht="16.5" customHeight="1" x14ac:dyDescent="0.25">
      <c r="A80" s="16"/>
      <c r="B80" s="16"/>
      <c r="C80" s="59" t="s">
        <v>141</v>
      </c>
      <c r="D80" s="72" t="s">
        <v>142</v>
      </c>
      <c r="E80" s="65" t="s">
        <v>71</v>
      </c>
      <c r="F80" s="65" t="s">
        <v>19</v>
      </c>
      <c r="G80" s="65">
        <v>2013</v>
      </c>
      <c r="H80" s="65">
        <v>2013</v>
      </c>
      <c r="I80" s="66">
        <v>0.26</v>
      </c>
      <c r="J80" s="66">
        <v>0.26</v>
      </c>
      <c r="K80" s="55" t="s">
        <v>19</v>
      </c>
      <c r="L80" s="66" t="s">
        <v>19</v>
      </c>
      <c r="M80" s="66" t="s">
        <v>19</v>
      </c>
      <c r="N80" s="66" t="s">
        <v>19</v>
      </c>
      <c r="O80" s="56">
        <f t="shared" si="22"/>
        <v>0</v>
      </c>
      <c r="P80" s="66">
        <f t="shared" si="24"/>
        <v>0.26</v>
      </c>
      <c r="Q80" s="66" t="s">
        <v>19</v>
      </c>
      <c r="R80" s="66" t="s">
        <v>19</v>
      </c>
      <c r="S80" s="50">
        <f t="shared" si="23"/>
        <v>0.26</v>
      </c>
      <c r="T80" s="215" t="s">
        <v>134</v>
      </c>
    </row>
    <row r="81" spans="1:20" ht="16.5" customHeight="1" x14ac:dyDescent="0.25">
      <c r="A81" s="16"/>
      <c r="B81" s="16"/>
      <c r="C81" s="59" t="s">
        <v>143</v>
      </c>
      <c r="D81" s="72" t="s">
        <v>144</v>
      </c>
      <c r="E81" s="65" t="s">
        <v>71</v>
      </c>
      <c r="F81" s="65" t="s">
        <v>19</v>
      </c>
      <c r="G81" s="65">
        <v>2013</v>
      </c>
      <c r="H81" s="65">
        <v>2013</v>
      </c>
      <c r="I81" s="66">
        <v>0.02</v>
      </c>
      <c r="J81" s="66">
        <v>0.02</v>
      </c>
      <c r="K81" s="55" t="s">
        <v>19</v>
      </c>
      <c r="L81" s="66" t="s">
        <v>19</v>
      </c>
      <c r="M81" s="66" t="s">
        <v>19</v>
      </c>
      <c r="N81" s="66" t="s">
        <v>19</v>
      </c>
      <c r="O81" s="56">
        <f t="shared" si="22"/>
        <v>0</v>
      </c>
      <c r="P81" s="66">
        <f t="shared" si="24"/>
        <v>0.02</v>
      </c>
      <c r="Q81" s="66" t="s">
        <v>19</v>
      </c>
      <c r="R81" s="66" t="s">
        <v>19</v>
      </c>
      <c r="S81" s="50">
        <f t="shared" si="23"/>
        <v>0.02</v>
      </c>
      <c r="T81" s="215" t="s">
        <v>134</v>
      </c>
    </row>
    <row r="82" spans="1:20" ht="25.5" customHeight="1" x14ac:dyDescent="0.25">
      <c r="A82" s="16"/>
      <c r="B82" s="16"/>
      <c r="C82" s="59" t="s">
        <v>145</v>
      </c>
      <c r="D82" s="72" t="s">
        <v>146</v>
      </c>
      <c r="E82" s="65" t="s">
        <v>71</v>
      </c>
      <c r="F82" s="65" t="s">
        <v>19</v>
      </c>
      <c r="G82" s="65">
        <v>2013</v>
      </c>
      <c r="H82" s="65">
        <v>2013</v>
      </c>
      <c r="I82" s="66">
        <v>0.03</v>
      </c>
      <c r="J82" s="66">
        <v>0.03</v>
      </c>
      <c r="K82" s="55" t="s">
        <v>19</v>
      </c>
      <c r="L82" s="66" t="s">
        <v>19</v>
      </c>
      <c r="M82" s="66" t="s">
        <v>19</v>
      </c>
      <c r="N82" s="66" t="s">
        <v>19</v>
      </c>
      <c r="O82" s="56">
        <f t="shared" si="22"/>
        <v>0</v>
      </c>
      <c r="P82" s="66">
        <f t="shared" si="24"/>
        <v>0.03</v>
      </c>
      <c r="Q82" s="66" t="s">
        <v>19</v>
      </c>
      <c r="R82" s="66" t="s">
        <v>19</v>
      </c>
      <c r="S82" s="50">
        <f t="shared" si="23"/>
        <v>0.03</v>
      </c>
      <c r="T82" s="215" t="s">
        <v>134</v>
      </c>
    </row>
    <row r="83" spans="1:20" ht="16.5" customHeight="1" x14ac:dyDescent="0.25">
      <c r="A83" s="16"/>
      <c r="B83" s="16"/>
      <c r="C83" s="78" t="s">
        <v>147</v>
      </c>
      <c r="D83" s="79" t="s">
        <v>148</v>
      </c>
      <c r="E83" s="80"/>
      <c r="F83" s="80"/>
      <c r="G83" s="80"/>
      <c r="H83" s="80"/>
      <c r="I83" s="81"/>
      <c r="J83" s="81"/>
      <c r="K83" s="82"/>
      <c r="L83" s="81"/>
      <c r="M83" s="81"/>
      <c r="N83" s="81"/>
      <c r="O83" s="50"/>
      <c r="P83" s="81"/>
      <c r="Q83" s="81"/>
      <c r="R83" s="81"/>
      <c r="S83" s="50"/>
      <c r="T83" s="215"/>
    </row>
    <row r="84" spans="1:20" ht="16.5" customHeight="1" x14ac:dyDescent="0.25">
      <c r="A84" s="16"/>
      <c r="B84" s="16"/>
      <c r="C84" s="83" t="s">
        <v>19</v>
      </c>
      <c r="D84" s="84" t="s">
        <v>19</v>
      </c>
      <c r="E84" s="80" t="s">
        <v>19</v>
      </c>
      <c r="F84" s="80" t="s">
        <v>19</v>
      </c>
      <c r="G84" s="80" t="s">
        <v>19</v>
      </c>
      <c r="H84" s="80" t="s">
        <v>19</v>
      </c>
      <c r="I84" s="80" t="s">
        <v>19</v>
      </c>
      <c r="J84" s="80" t="s">
        <v>19</v>
      </c>
      <c r="K84" s="80" t="s">
        <v>19</v>
      </c>
      <c r="L84" s="80" t="s">
        <v>19</v>
      </c>
      <c r="M84" s="80" t="s">
        <v>19</v>
      </c>
      <c r="N84" s="80" t="s">
        <v>19</v>
      </c>
      <c r="O84" s="80" t="s">
        <v>19</v>
      </c>
      <c r="P84" s="81" t="s">
        <v>19</v>
      </c>
      <c r="Q84" s="81" t="s">
        <v>19</v>
      </c>
      <c r="R84" s="81" t="s">
        <v>19</v>
      </c>
      <c r="S84" s="81" t="s">
        <v>19</v>
      </c>
      <c r="T84" s="215"/>
    </row>
    <row r="85" spans="1:20" ht="16.5" customHeight="1" x14ac:dyDescent="0.25">
      <c r="A85" s="16"/>
      <c r="B85" s="16"/>
      <c r="C85" s="78" t="s">
        <v>149</v>
      </c>
      <c r="D85" s="79" t="s">
        <v>150</v>
      </c>
      <c r="E85" s="80"/>
      <c r="F85" s="80"/>
      <c r="G85" s="80"/>
      <c r="H85" s="80"/>
      <c r="I85" s="81"/>
      <c r="J85" s="81"/>
      <c r="K85" s="82"/>
      <c r="L85" s="81"/>
      <c r="M85" s="81"/>
      <c r="N85" s="81"/>
      <c r="O85" s="50"/>
      <c r="P85" s="81"/>
      <c r="Q85" s="81"/>
      <c r="R85" s="81"/>
      <c r="S85" s="50"/>
      <c r="T85" s="215"/>
    </row>
    <row r="86" spans="1:20" ht="16.5" customHeight="1" x14ac:dyDescent="0.25">
      <c r="A86" s="16"/>
      <c r="B86" s="16"/>
      <c r="C86" s="85" t="s">
        <v>19</v>
      </c>
      <c r="D86" s="86" t="s">
        <v>19</v>
      </c>
      <c r="E86" s="80" t="s">
        <v>19</v>
      </c>
      <c r="F86" s="80" t="s">
        <v>19</v>
      </c>
      <c r="G86" s="80" t="s">
        <v>19</v>
      </c>
      <c r="H86" s="80" t="s">
        <v>19</v>
      </c>
      <c r="I86" s="80" t="s">
        <v>19</v>
      </c>
      <c r="J86" s="80" t="s">
        <v>19</v>
      </c>
      <c r="K86" s="80" t="s">
        <v>19</v>
      </c>
      <c r="L86" s="80" t="s">
        <v>19</v>
      </c>
      <c r="M86" s="80" t="s">
        <v>19</v>
      </c>
      <c r="N86" s="80" t="s">
        <v>19</v>
      </c>
      <c r="O86" s="80" t="s">
        <v>19</v>
      </c>
      <c r="P86" s="81" t="s">
        <v>19</v>
      </c>
      <c r="Q86" s="81" t="s">
        <v>19</v>
      </c>
      <c r="R86" s="81" t="s">
        <v>19</v>
      </c>
      <c r="S86" s="81" t="s">
        <v>19</v>
      </c>
      <c r="T86" s="215"/>
    </row>
    <row r="87" spans="1:20" ht="24.75" customHeight="1" x14ac:dyDescent="0.25">
      <c r="A87" s="16"/>
      <c r="B87" s="16"/>
      <c r="C87" s="78" t="s">
        <v>151</v>
      </c>
      <c r="D87" s="79" t="s">
        <v>152</v>
      </c>
      <c r="E87" s="80"/>
      <c r="F87" s="80"/>
      <c r="G87" s="80"/>
      <c r="H87" s="80"/>
      <c r="I87" s="81"/>
      <c r="J87" s="81"/>
      <c r="K87" s="82"/>
      <c r="L87" s="81"/>
      <c r="M87" s="81"/>
      <c r="N87" s="81"/>
      <c r="O87" s="50"/>
      <c r="P87" s="81"/>
      <c r="Q87" s="81"/>
      <c r="R87" s="81"/>
      <c r="S87" s="50"/>
      <c r="T87" s="215"/>
    </row>
    <row r="88" spans="1:20" ht="16.5" customHeight="1" x14ac:dyDescent="0.25">
      <c r="A88" s="16"/>
      <c r="B88" s="16"/>
      <c r="C88" s="85" t="s">
        <v>19</v>
      </c>
      <c r="D88" s="86" t="s">
        <v>19</v>
      </c>
      <c r="E88" s="80" t="s">
        <v>19</v>
      </c>
      <c r="F88" s="80" t="s">
        <v>19</v>
      </c>
      <c r="G88" s="80" t="s">
        <v>19</v>
      </c>
      <c r="H88" s="80" t="s">
        <v>19</v>
      </c>
      <c r="I88" s="80" t="s">
        <v>19</v>
      </c>
      <c r="J88" s="80" t="s">
        <v>19</v>
      </c>
      <c r="K88" s="80" t="s">
        <v>19</v>
      </c>
      <c r="L88" s="80" t="s">
        <v>19</v>
      </c>
      <c r="M88" s="80" t="s">
        <v>19</v>
      </c>
      <c r="N88" s="80" t="s">
        <v>19</v>
      </c>
      <c r="O88" s="80" t="s">
        <v>19</v>
      </c>
      <c r="P88" s="81" t="s">
        <v>19</v>
      </c>
      <c r="Q88" s="81" t="s">
        <v>19</v>
      </c>
      <c r="R88" s="81" t="s">
        <v>19</v>
      </c>
      <c r="S88" s="81" t="s">
        <v>19</v>
      </c>
      <c r="T88" s="215"/>
    </row>
    <row r="89" spans="1:20" ht="16.5" customHeight="1" x14ac:dyDescent="0.25">
      <c r="A89" s="16"/>
      <c r="B89" s="16"/>
      <c r="C89" s="78" t="s">
        <v>153</v>
      </c>
      <c r="D89" s="79" t="s">
        <v>154</v>
      </c>
      <c r="E89" s="80"/>
      <c r="F89" s="80"/>
      <c r="G89" s="80"/>
      <c r="H89" s="80"/>
      <c r="I89" s="81"/>
      <c r="J89" s="81"/>
      <c r="K89" s="82"/>
      <c r="L89" s="81"/>
      <c r="M89" s="81"/>
      <c r="N89" s="81"/>
      <c r="O89" s="50"/>
      <c r="P89" s="81"/>
      <c r="Q89" s="81"/>
      <c r="R89" s="81"/>
      <c r="S89" s="50"/>
      <c r="T89" s="215"/>
    </row>
    <row r="90" spans="1:20" ht="24" customHeight="1" x14ac:dyDescent="0.25">
      <c r="A90" s="16"/>
      <c r="B90" s="16"/>
      <c r="C90" s="78" t="s">
        <v>155</v>
      </c>
      <c r="D90" s="54" t="s">
        <v>23</v>
      </c>
      <c r="E90" s="80"/>
      <c r="F90" s="80"/>
      <c r="G90" s="80"/>
      <c r="H90" s="80"/>
      <c r="I90" s="81"/>
      <c r="J90" s="81"/>
      <c r="K90" s="82"/>
      <c r="L90" s="81"/>
      <c r="M90" s="81"/>
      <c r="N90" s="81"/>
      <c r="O90" s="50"/>
      <c r="P90" s="81"/>
      <c r="Q90" s="81"/>
      <c r="R90" s="81"/>
      <c r="S90" s="50"/>
      <c r="T90" s="215"/>
    </row>
    <row r="91" spans="1:20" ht="16.5" customHeight="1" x14ac:dyDescent="0.25">
      <c r="A91" s="16"/>
      <c r="B91" s="16"/>
      <c r="C91" s="83" t="s">
        <v>19</v>
      </c>
      <c r="D91" s="84" t="s">
        <v>19</v>
      </c>
      <c r="E91" s="80" t="s">
        <v>19</v>
      </c>
      <c r="F91" s="80" t="s">
        <v>19</v>
      </c>
      <c r="G91" s="80" t="s">
        <v>19</v>
      </c>
      <c r="H91" s="80" t="s">
        <v>19</v>
      </c>
      <c r="I91" s="80" t="s">
        <v>19</v>
      </c>
      <c r="J91" s="80" t="s">
        <v>19</v>
      </c>
      <c r="K91" s="80" t="s">
        <v>19</v>
      </c>
      <c r="L91" s="80" t="s">
        <v>19</v>
      </c>
      <c r="M91" s="80" t="s">
        <v>19</v>
      </c>
      <c r="N91" s="80" t="s">
        <v>19</v>
      </c>
      <c r="O91" s="80" t="s">
        <v>19</v>
      </c>
      <c r="P91" s="81" t="s">
        <v>19</v>
      </c>
      <c r="Q91" s="81" t="s">
        <v>19</v>
      </c>
      <c r="R91" s="81" t="s">
        <v>19</v>
      </c>
      <c r="S91" s="81" t="s">
        <v>19</v>
      </c>
      <c r="T91" s="215"/>
    </row>
    <row r="92" spans="1:20" ht="16.5" customHeight="1" x14ac:dyDescent="0.25">
      <c r="A92" s="16"/>
      <c r="B92" s="16"/>
      <c r="C92" s="78" t="s">
        <v>156</v>
      </c>
      <c r="D92" s="79" t="s">
        <v>157</v>
      </c>
      <c r="E92" s="80"/>
      <c r="F92" s="80"/>
      <c r="G92" s="80"/>
      <c r="H92" s="80"/>
      <c r="I92" s="81"/>
      <c r="J92" s="81"/>
      <c r="K92" s="82"/>
      <c r="L92" s="81"/>
      <c r="M92" s="81"/>
      <c r="N92" s="81"/>
      <c r="O92" s="50"/>
      <c r="P92" s="81"/>
      <c r="Q92" s="81"/>
      <c r="R92" s="81"/>
      <c r="S92" s="50"/>
      <c r="T92" s="215"/>
    </row>
    <row r="93" spans="1:20" ht="16.5" customHeight="1" x14ac:dyDescent="0.25">
      <c r="A93" s="16"/>
      <c r="B93" s="16"/>
      <c r="C93" s="59" t="s">
        <v>158</v>
      </c>
      <c r="D93" s="72" t="s">
        <v>159</v>
      </c>
      <c r="E93" s="65" t="s">
        <v>71</v>
      </c>
      <c r="F93" s="65" t="s">
        <v>19</v>
      </c>
      <c r="G93" s="65">
        <v>2013</v>
      </c>
      <c r="H93" s="65">
        <v>2013</v>
      </c>
      <c r="I93" s="66">
        <v>0.39</v>
      </c>
      <c r="J93" s="66">
        <v>0.39</v>
      </c>
      <c r="K93" s="55" t="s">
        <v>19</v>
      </c>
      <c r="L93" s="66" t="s">
        <v>19</v>
      </c>
      <c r="M93" s="66" t="s">
        <v>19</v>
      </c>
      <c r="N93" s="66" t="s">
        <v>19</v>
      </c>
      <c r="O93" s="56">
        <f t="shared" ref="O93" si="25">SUM(L93:N93)</f>
        <v>0</v>
      </c>
      <c r="P93" s="66">
        <f t="shared" ref="P93" si="26">J93</f>
        <v>0.39</v>
      </c>
      <c r="Q93" s="66" t="s">
        <v>19</v>
      </c>
      <c r="R93" s="66" t="s">
        <v>19</v>
      </c>
      <c r="S93" s="50">
        <f t="shared" ref="S93" si="27">SUM(P93:R93)</f>
        <v>0.39</v>
      </c>
      <c r="T93" s="215" t="s">
        <v>134</v>
      </c>
    </row>
    <row r="94" spans="1:20" ht="16.5" customHeight="1" x14ac:dyDescent="0.25">
      <c r="A94" s="16"/>
      <c r="B94" s="16"/>
      <c r="C94" s="87"/>
      <c r="D94" s="88"/>
      <c r="E94" s="89"/>
      <c r="F94" s="89"/>
      <c r="G94" s="89"/>
      <c r="H94" s="89"/>
      <c r="I94" s="90"/>
      <c r="J94" s="90"/>
      <c r="K94" s="91"/>
      <c r="L94" s="90"/>
      <c r="M94" s="90"/>
      <c r="N94" s="90"/>
      <c r="O94" s="92"/>
      <c r="P94" s="90"/>
      <c r="Q94" s="90"/>
      <c r="R94" s="90"/>
      <c r="S94" s="92"/>
    </row>
    <row r="95" spans="1:20" s="29" customFormat="1" ht="12" x14ac:dyDescent="0.2">
      <c r="A95" s="97"/>
      <c r="B95" s="97"/>
      <c r="C95" s="194" t="s">
        <v>252</v>
      </c>
      <c r="D95" s="185"/>
      <c r="E95" s="195"/>
      <c r="F95" s="195"/>
      <c r="G95" s="195"/>
      <c r="H95" s="195"/>
      <c r="I95" s="195"/>
      <c r="J95" s="8"/>
      <c r="K95" s="97"/>
      <c r="L95" s="8"/>
      <c r="M95" s="8"/>
      <c r="N95" s="8"/>
      <c r="O95" s="8"/>
      <c r="P95" s="8"/>
      <c r="Q95" s="8"/>
      <c r="R95" s="8"/>
      <c r="S95" s="8"/>
      <c r="T95" s="196"/>
    </row>
    <row r="96" spans="1:20" s="29" customFormat="1" ht="12" x14ac:dyDescent="0.2">
      <c r="A96" s="97"/>
      <c r="B96" s="97"/>
      <c r="C96" s="194" t="s">
        <v>253</v>
      </c>
      <c r="D96" s="194"/>
      <c r="E96" s="197"/>
      <c r="F96" s="197"/>
      <c r="G96" s="197"/>
      <c r="H96" s="197"/>
      <c r="I96" s="197"/>
      <c r="J96" s="8"/>
      <c r="K96" s="97"/>
      <c r="L96" s="8"/>
      <c r="M96" s="8"/>
      <c r="N96" s="8"/>
      <c r="O96" s="8"/>
      <c r="P96" s="8"/>
      <c r="Q96" s="8"/>
      <c r="R96" s="8"/>
      <c r="S96" s="8"/>
      <c r="T96" s="196"/>
    </row>
    <row r="97" spans="1:20" s="29" customFormat="1" ht="15.75" customHeight="1" x14ac:dyDescent="0.2">
      <c r="A97" s="97"/>
      <c r="B97" s="97"/>
      <c r="C97" s="195" t="s">
        <v>254</v>
      </c>
      <c r="D97" s="194"/>
      <c r="E97" s="197"/>
      <c r="F97" s="197"/>
      <c r="G97" s="197"/>
      <c r="H97" s="197"/>
      <c r="I97" s="197"/>
      <c r="J97" s="8"/>
      <c r="K97" s="97"/>
      <c r="L97" s="8"/>
      <c r="M97" s="8"/>
      <c r="N97" s="8"/>
      <c r="O97" s="8"/>
      <c r="P97" s="8"/>
      <c r="Q97" s="8"/>
      <c r="R97" s="8"/>
      <c r="S97" s="8"/>
      <c r="T97" s="196"/>
    </row>
    <row r="98" spans="1:20" s="29" customFormat="1" ht="15.75" customHeight="1" x14ac:dyDescent="0.2">
      <c r="A98" s="97"/>
      <c r="B98" s="97"/>
      <c r="C98" s="198" t="s">
        <v>255</v>
      </c>
      <c r="D98" s="198"/>
      <c r="E98" s="198"/>
      <c r="F98" s="198"/>
      <c r="G98" s="198"/>
      <c r="H98" s="198"/>
      <c r="I98" s="198"/>
      <c r="J98" s="8"/>
      <c r="K98" s="97"/>
      <c r="L98" s="8"/>
      <c r="M98" s="8"/>
      <c r="N98" s="8"/>
      <c r="O98" s="8"/>
      <c r="P98" s="8"/>
      <c r="Q98" s="8"/>
      <c r="R98" s="8"/>
      <c r="S98" s="8"/>
      <c r="T98" s="196"/>
    </row>
    <row r="99" spans="1:20" s="29" customFormat="1" ht="12" x14ac:dyDescent="0.2">
      <c r="A99" s="97"/>
      <c r="B99" s="97"/>
      <c r="C99" s="198" t="s">
        <v>160</v>
      </c>
      <c r="D99" s="198"/>
      <c r="E99" s="198"/>
      <c r="F99" s="198"/>
      <c r="G99" s="198"/>
      <c r="H99" s="198"/>
      <c r="I99" s="198"/>
      <c r="J99" s="8"/>
      <c r="K99" s="97"/>
      <c r="L99" s="8"/>
      <c r="M99" s="8"/>
      <c r="N99" s="8"/>
      <c r="O99" s="8"/>
      <c r="P99" s="8"/>
      <c r="Q99" s="8"/>
      <c r="R99" s="8"/>
      <c r="S99" s="8"/>
      <c r="T99" s="196"/>
    </row>
    <row r="100" spans="1:20" ht="15.75" x14ac:dyDescent="0.25">
      <c r="A100" s="1"/>
      <c r="B100" s="1"/>
      <c r="C100" s="193"/>
      <c r="D100" s="193"/>
      <c r="E100" s="193"/>
      <c r="F100" s="193"/>
      <c r="G100" s="193"/>
      <c r="H100" s="193"/>
      <c r="I100" s="193"/>
      <c r="J100" s="4"/>
      <c r="K100" s="1"/>
      <c r="L100" s="4"/>
      <c r="M100" s="4"/>
      <c r="N100" s="4"/>
      <c r="O100" s="4"/>
      <c r="P100" s="4"/>
      <c r="Q100" s="4"/>
      <c r="R100" s="4"/>
      <c r="S100" s="4"/>
    </row>
  </sheetData>
  <mergeCells count="47">
    <mergeCell ref="C98:I98"/>
    <mergeCell ref="C99:I99"/>
    <mergeCell ref="A46:B46"/>
    <mergeCell ref="A53:B53"/>
    <mergeCell ref="D15:S15"/>
    <mergeCell ref="A14:T14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T19:T21"/>
    <mergeCell ref="A22:B22"/>
    <mergeCell ref="A23:B23"/>
    <mergeCell ref="A24:B24"/>
    <mergeCell ref="A26:B26"/>
    <mergeCell ref="A27:B27"/>
    <mergeCell ref="H19:H21"/>
    <mergeCell ref="I19:I20"/>
    <mergeCell ref="J19:J20"/>
    <mergeCell ref="K19:K20"/>
    <mergeCell ref="L19:O19"/>
    <mergeCell ref="P19:S19"/>
    <mergeCell ref="A19:B21"/>
    <mergeCell ref="C19:C21"/>
    <mergeCell ref="D19:D21"/>
    <mergeCell ref="E19:E20"/>
    <mergeCell ref="F19:F20"/>
    <mergeCell ref="G19:G21"/>
    <mergeCell ref="Q1:S1"/>
    <mergeCell ref="R3:S3"/>
    <mergeCell ref="Q4:S4"/>
    <mergeCell ref="Q5:S5"/>
    <mergeCell ref="P6:S6"/>
  </mergeCells>
  <pageMargins left="0.15748031496062992" right="0.15748031496062992" top="0.31496062992125984" bottom="0.15748031496062992" header="0.31496062992125984" footer="0.15748031496062992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D36" sqref="D36"/>
    </sheetView>
  </sheetViews>
  <sheetFormatPr defaultRowHeight="15" outlineLevelRow="1" x14ac:dyDescent="0.25"/>
  <cols>
    <col min="2" max="2" width="42.140625" customWidth="1"/>
  </cols>
  <sheetData>
    <row r="1" spans="1:21" s="145" customFormat="1" ht="15.75" x14ac:dyDescent="0.25">
      <c r="A1" s="157"/>
      <c r="B1" s="157"/>
      <c r="C1" s="157"/>
      <c r="D1" s="157"/>
      <c r="E1" s="157"/>
      <c r="F1" s="157"/>
      <c r="G1" s="157"/>
      <c r="H1" s="157"/>
      <c r="I1" s="158"/>
      <c r="J1" s="157"/>
      <c r="K1" s="109" t="s">
        <v>246</v>
      </c>
    </row>
    <row r="2" spans="1:21" s="145" customFormat="1" ht="15.75" outlineLevel="1" x14ac:dyDescent="0.25">
      <c r="A2" s="157"/>
      <c r="B2" s="157"/>
      <c r="C2" s="157"/>
      <c r="D2" s="157"/>
      <c r="E2" s="157"/>
      <c r="F2" s="157"/>
      <c r="G2" s="157"/>
      <c r="H2" s="157"/>
      <c r="I2" s="158"/>
      <c r="J2" s="157"/>
      <c r="K2" s="109" t="s">
        <v>238</v>
      </c>
    </row>
    <row r="3" spans="1:21" s="145" customFormat="1" ht="15.75" outlineLevel="1" x14ac:dyDescent="0.25">
      <c r="A3" s="157"/>
      <c r="B3" s="157"/>
      <c r="C3" s="157"/>
      <c r="D3" s="157"/>
      <c r="E3" s="157"/>
      <c r="F3" s="157"/>
      <c r="G3" s="157"/>
      <c r="H3" s="157"/>
      <c r="I3" s="158"/>
      <c r="J3" s="157"/>
      <c r="K3" s="109" t="s">
        <v>239</v>
      </c>
    </row>
    <row r="4" spans="1:21" s="145" customFormat="1" ht="15.75" outlineLevel="1" x14ac:dyDescent="0.25">
      <c r="A4" s="157"/>
      <c r="B4" s="157"/>
      <c r="C4" s="159"/>
      <c r="D4" s="159"/>
      <c r="E4" s="159"/>
      <c r="F4" s="159"/>
      <c r="G4" s="159"/>
      <c r="H4" s="157"/>
      <c r="I4" s="158"/>
      <c r="J4" s="157"/>
      <c r="K4" s="157"/>
    </row>
    <row r="5" spans="1:21" s="147" customFormat="1" ht="30" outlineLevel="1" x14ac:dyDescent="0.4">
      <c r="A5" s="151" t="s">
        <v>247</v>
      </c>
      <c r="B5" s="150"/>
      <c r="C5" s="150"/>
      <c r="D5" s="150"/>
      <c r="E5" s="150"/>
      <c r="F5" s="150"/>
      <c r="G5" s="150"/>
      <c r="H5" s="150"/>
      <c r="I5" s="150"/>
      <c r="J5" s="150"/>
      <c r="K5" s="160"/>
      <c r="L5" s="148"/>
      <c r="M5" s="148"/>
      <c r="N5" s="148"/>
      <c r="O5" s="148"/>
      <c r="P5" s="148"/>
      <c r="Q5" s="148"/>
      <c r="R5" s="148"/>
      <c r="S5" s="149"/>
    </row>
    <row r="6" spans="1:2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29" customFormat="1" ht="12" customHeight="1" x14ac:dyDescent="0.2">
      <c r="A8" s="161" t="s">
        <v>161</v>
      </c>
      <c r="B8" s="161" t="s">
        <v>162</v>
      </c>
      <c r="C8" s="162" t="s">
        <v>163</v>
      </c>
      <c r="D8" s="163" t="s">
        <v>12</v>
      </c>
      <c r="E8" s="164"/>
      <c r="F8" s="164"/>
      <c r="G8" s="165"/>
      <c r="H8" s="163" t="s">
        <v>164</v>
      </c>
      <c r="I8" s="164"/>
      <c r="J8" s="164"/>
      <c r="K8" s="165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s="29" customFormat="1" ht="12" customHeight="1" x14ac:dyDescent="0.2">
      <c r="A9" s="161"/>
      <c r="B9" s="161"/>
      <c r="C9" s="162"/>
      <c r="D9" s="163" t="s">
        <v>165</v>
      </c>
      <c r="E9" s="164"/>
      <c r="F9" s="164"/>
      <c r="G9" s="165"/>
      <c r="H9" s="163" t="s">
        <v>165</v>
      </c>
      <c r="I9" s="164"/>
      <c r="J9" s="164"/>
      <c r="K9" s="165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1:21" s="29" customFormat="1" ht="14.25" x14ac:dyDescent="0.2">
      <c r="A10" s="161"/>
      <c r="B10" s="161"/>
      <c r="C10" s="162"/>
      <c r="D10" s="166">
        <v>2013</v>
      </c>
      <c r="E10" s="166">
        <v>2014</v>
      </c>
      <c r="F10" s="166">
        <v>2015</v>
      </c>
      <c r="G10" s="166" t="s">
        <v>248</v>
      </c>
      <c r="H10" s="166">
        <v>2013</v>
      </c>
      <c r="I10" s="166">
        <v>2014</v>
      </c>
      <c r="J10" s="166">
        <v>2015</v>
      </c>
      <c r="K10" s="166" t="s">
        <v>248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s="29" customFormat="1" ht="14.25" x14ac:dyDescent="0.2">
      <c r="A11" s="16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/>
      <c r="H11" s="166">
        <v>7</v>
      </c>
      <c r="I11" s="166">
        <v>8</v>
      </c>
      <c r="J11" s="166">
        <v>9</v>
      </c>
      <c r="K11" s="166">
        <v>11</v>
      </c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s="29" customFormat="1" ht="14.25" x14ac:dyDescent="0.2">
      <c r="A12" s="167"/>
      <c r="B12" s="168" t="s">
        <v>18</v>
      </c>
      <c r="C12" s="166"/>
      <c r="D12" s="169"/>
      <c r="E12" s="166"/>
      <c r="F12" s="166"/>
      <c r="G12" s="169"/>
      <c r="H12" s="169"/>
      <c r="I12" s="166"/>
      <c r="J12" s="166"/>
      <c r="K12" s="166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ht="41.25" customHeight="1" x14ac:dyDescent="0.25">
      <c r="A13" s="100" t="s">
        <v>20</v>
      </c>
      <c r="B13" s="170" t="s">
        <v>166</v>
      </c>
      <c r="C13" s="101" t="s">
        <v>167</v>
      </c>
      <c r="D13" s="64">
        <v>0.09</v>
      </c>
      <c r="E13" s="102" t="s">
        <v>19</v>
      </c>
      <c r="F13" s="102" t="s">
        <v>19</v>
      </c>
      <c r="G13" s="152">
        <f>D13</f>
        <v>0.09</v>
      </c>
      <c r="H13" s="64">
        <v>0.09</v>
      </c>
      <c r="I13" s="102" t="s">
        <v>19</v>
      </c>
      <c r="J13" s="102" t="s">
        <v>19</v>
      </c>
      <c r="K13" s="102">
        <f>H13</f>
        <v>0.09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42.75" customHeight="1" x14ac:dyDescent="0.25">
      <c r="A14" s="100" t="s">
        <v>153</v>
      </c>
      <c r="B14" s="170" t="s">
        <v>168</v>
      </c>
      <c r="C14" s="101" t="s">
        <v>167</v>
      </c>
      <c r="D14" s="64">
        <v>0.106</v>
      </c>
      <c r="E14" s="102" t="s">
        <v>19</v>
      </c>
      <c r="F14" s="102" t="s">
        <v>19</v>
      </c>
      <c r="G14" s="152">
        <f t="shared" ref="G14:G23" si="0">D14</f>
        <v>0.106</v>
      </c>
      <c r="H14" s="64">
        <v>0.106</v>
      </c>
      <c r="I14" s="102" t="s">
        <v>19</v>
      </c>
      <c r="J14" s="102" t="s">
        <v>19</v>
      </c>
      <c r="K14" s="102">
        <f t="shared" ref="K14:K23" si="1">H14</f>
        <v>0.106</v>
      </c>
    </row>
    <row r="15" spans="1:21" ht="47.25" customHeight="1" x14ac:dyDescent="0.25">
      <c r="A15" s="100" t="s">
        <v>169</v>
      </c>
      <c r="B15" s="170" t="s">
        <v>170</v>
      </c>
      <c r="C15" s="101" t="s">
        <v>167</v>
      </c>
      <c r="D15" s="64">
        <v>0.16500000000000001</v>
      </c>
      <c r="E15" s="102" t="s">
        <v>19</v>
      </c>
      <c r="F15" s="102" t="s">
        <v>19</v>
      </c>
      <c r="G15" s="152">
        <f t="shared" si="0"/>
        <v>0.16500000000000001</v>
      </c>
      <c r="H15" s="64">
        <v>0.16500000000000001</v>
      </c>
      <c r="I15" s="102" t="s">
        <v>19</v>
      </c>
      <c r="J15" s="102" t="s">
        <v>19</v>
      </c>
      <c r="K15" s="102">
        <f t="shared" si="1"/>
        <v>0.16500000000000001</v>
      </c>
    </row>
    <row r="16" spans="1:21" ht="60" customHeight="1" x14ac:dyDescent="0.25">
      <c r="A16" s="100" t="s">
        <v>171</v>
      </c>
      <c r="B16" s="170" t="s">
        <v>172</v>
      </c>
      <c r="C16" s="101" t="s">
        <v>167</v>
      </c>
      <c r="D16" s="64">
        <v>0.83</v>
      </c>
      <c r="E16" s="102" t="s">
        <v>19</v>
      </c>
      <c r="F16" s="102" t="s">
        <v>19</v>
      </c>
      <c r="G16" s="152">
        <f t="shared" si="0"/>
        <v>0.83</v>
      </c>
      <c r="H16" s="64">
        <v>0.83</v>
      </c>
      <c r="I16" s="102" t="s">
        <v>19</v>
      </c>
      <c r="J16" s="102" t="s">
        <v>19</v>
      </c>
      <c r="K16" s="102">
        <f t="shared" si="1"/>
        <v>0.83</v>
      </c>
    </row>
    <row r="17" spans="1:11" ht="54" customHeight="1" x14ac:dyDescent="0.25">
      <c r="A17" s="100" t="s">
        <v>173</v>
      </c>
      <c r="B17" s="170" t="s">
        <v>174</v>
      </c>
      <c r="C17" s="101" t="s">
        <v>167</v>
      </c>
      <c r="D17" s="64">
        <v>0.48</v>
      </c>
      <c r="E17" s="102" t="s">
        <v>19</v>
      </c>
      <c r="F17" s="102" t="s">
        <v>19</v>
      </c>
      <c r="G17" s="152">
        <f t="shared" si="0"/>
        <v>0.48</v>
      </c>
      <c r="H17" s="64">
        <v>0.48</v>
      </c>
      <c r="I17" s="102" t="s">
        <v>19</v>
      </c>
      <c r="J17" s="102" t="s">
        <v>19</v>
      </c>
      <c r="K17" s="102">
        <f t="shared" si="1"/>
        <v>0.48</v>
      </c>
    </row>
    <row r="18" spans="1:11" ht="32.25" customHeight="1" x14ac:dyDescent="0.25">
      <c r="A18" s="100" t="s">
        <v>175</v>
      </c>
      <c r="B18" s="170" t="s">
        <v>176</v>
      </c>
      <c r="C18" s="101" t="s">
        <v>167</v>
      </c>
      <c r="D18" s="64">
        <v>0.06</v>
      </c>
      <c r="E18" s="102" t="s">
        <v>19</v>
      </c>
      <c r="F18" s="102" t="s">
        <v>19</v>
      </c>
      <c r="G18" s="152">
        <f t="shared" si="0"/>
        <v>0.06</v>
      </c>
      <c r="H18" s="64">
        <v>0.06</v>
      </c>
      <c r="I18" s="102" t="s">
        <v>19</v>
      </c>
      <c r="J18" s="102" t="s">
        <v>19</v>
      </c>
      <c r="K18" s="102">
        <f t="shared" si="1"/>
        <v>0.06</v>
      </c>
    </row>
    <row r="19" spans="1:11" ht="60.75" customHeight="1" x14ac:dyDescent="0.25">
      <c r="A19" s="100" t="s">
        <v>177</v>
      </c>
      <c r="B19" s="170" t="s">
        <v>178</v>
      </c>
      <c r="C19" s="101" t="s">
        <v>167</v>
      </c>
      <c r="D19" s="64">
        <v>0.93</v>
      </c>
      <c r="E19" s="102" t="s">
        <v>19</v>
      </c>
      <c r="F19" s="102" t="s">
        <v>19</v>
      </c>
      <c r="G19" s="152">
        <f t="shared" si="0"/>
        <v>0.93</v>
      </c>
      <c r="H19" s="64">
        <v>0.93</v>
      </c>
      <c r="I19" s="102" t="s">
        <v>19</v>
      </c>
      <c r="J19" s="102" t="s">
        <v>19</v>
      </c>
      <c r="K19" s="102">
        <f>H19</f>
        <v>0.93</v>
      </c>
    </row>
    <row r="20" spans="1:11" ht="44.25" customHeight="1" x14ac:dyDescent="0.25">
      <c r="A20" s="100" t="s">
        <v>179</v>
      </c>
      <c r="B20" s="170" t="s">
        <v>180</v>
      </c>
      <c r="C20" s="101" t="s">
        <v>167</v>
      </c>
      <c r="D20" s="64">
        <v>6.2E-2</v>
      </c>
      <c r="E20" s="102" t="s">
        <v>19</v>
      </c>
      <c r="F20" s="102" t="s">
        <v>19</v>
      </c>
      <c r="G20" s="152">
        <f t="shared" si="0"/>
        <v>6.2E-2</v>
      </c>
      <c r="H20" s="64">
        <v>6.2E-2</v>
      </c>
      <c r="I20" s="102" t="s">
        <v>19</v>
      </c>
      <c r="J20" s="102" t="s">
        <v>19</v>
      </c>
      <c r="K20" s="102">
        <f t="shared" si="1"/>
        <v>6.2E-2</v>
      </c>
    </row>
    <row r="21" spans="1:11" ht="75.75" customHeight="1" x14ac:dyDescent="0.25">
      <c r="A21" s="100" t="s">
        <v>181</v>
      </c>
      <c r="B21" s="170" t="s">
        <v>182</v>
      </c>
      <c r="C21" s="101" t="s">
        <v>167</v>
      </c>
      <c r="D21" s="64">
        <v>0.54</v>
      </c>
      <c r="E21" s="102" t="s">
        <v>19</v>
      </c>
      <c r="F21" s="102" t="s">
        <v>19</v>
      </c>
      <c r="G21" s="152">
        <f>D21</f>
        <v>0.54</v>
      </c>
      <c r="H21" s="64">
        <v>0.54</v>
      </c>
      <c r="I21" s="102" t="s">
        <v>19</v>
      </c>
      <c r="J21" s="102" t="s">
        <v>19</v>
      </c>
      <c r="K21" s="102">
        <f>H21</f>
        <v>0.54</v>
      </c>
    </row>
    <row r="22" spans="1:11" ht="30" customHeight="1" x14ac:dyDescent="0.25">
      <c r="A22" s="100" t="s">
        <v>183</v>
      </c>
      <c r="B22" s="170" t="s">
        <v>184</v>
      </c>
      <c r="C22" s="101" t="s">
        <v>167</v>
      </c>
      <c r="D22" s="64">
        <v>0.56000000000000005</v>
      </c>
      <c r="E22" s="102" t="s">
        <v>19</v>
      </c>
      <c r="F22" s="102" t="s">
        <v>19</v>
      </c>
      <c r="G22" s="152">
        <f t="shared" si="0"/>
        <v>0.56000000000000005</v>
      </c>
      <c r="H22" s="64">
        <v>0.56000000000000005</v>
      </c>
      <c r="I22" s="102" t="s">
        <v>19</v>
      </c>
      <c r="J22" s="102" t="s">
        <v>19</v>
      </c>
      <c r="K22" s="102">
        <f t="shared" si="1"/>
        <v>0.56000000000000005</v>
      </c>
    </row>
    <row r="23" spans="1:11" ht="27.75" customHeight="1" x14ac:dyDescent="0.25">
      <c r="A23" s="100" t="s">
        <v>185</v>
      </c>
      <c r="B23" s="170" t="s">
        <v>186</v>
      </c>
      <c r="C23" s="101" t="s">
        <v>167</v>
      </c>
      <c r="D23" s="64">
        <v>0.5</v>
      </c>
      <c r="E23" s="102" t="s">
        <v>19</v>
      </c>
      <c r="F23" s="102" t="s">
        <v>19</v>
      </c>
      <c r="G23" s="152">
        <f t="shared" si="0"/>
        <v>0.5</v>
      </c>
      <c r="H23" s="64">
        <v>0.5</v>
      </c>
      <c r="I23" s="102" t="s">
        <v>19</v>
      </c>
      <c r="J23" s="102" t="s">
        <v>19</v>
      </c>
      <c r="K23" s="102">
        <f t="shared" si="1"/>
        <v>0.5</v>
      </c>
    </row>
    <row r="24" spans="1:11" ht="17.25" customHeight="1" x14ac:dyDescent="0.25">
      <c r="A24" s="100" t="s">
        <v>187</v>
      </c>
      <c r="B24" s="171" t="s">
        <v>70</v>
      </c>
      <c r="C24" s="101" t="s">
        <v>188</v>
      </c>
      <c r="D24" s="102" t="s">
        <v>19</v>
      </c>
      <c r="E24" s="153">
        <v>2.11</v>
      </c>
      <c r="F24" s="102" t="s">
        <v>19</v>
      </c>
      <c r="G24" s="102">
        <f>E24</f>
        <v>2.11</v>
      </c>
      <c r="H24" s="102" t="s">
        <v>19</v>
      </c>
      <c r="I24" s="153">
        <v>2.11</v>
      </c>
      <c r="J24" s="102"/>
      <c r="K24" s="102">
        <f>I24</f>
        <v>2.11</v>
      </c>
    </row>
    <row r="25" spans="1:11" ht="15" customHeight="1" x14ac:dyDescent="0.25">
      <c r="A25" s="100" t="s">
        <v>189</v>
      </c>
      <c r="B25" s="172" t="s">
        <v>74</v>
      </c>
      <c r="C25" s="103" t="s">
        <v>188</v>
      </c>
      <c r="D25" s="104" t="s">
        <v>19</v>
      </c>
      <c r="E25" s="104" t="s">
        <v>19</v>
      </c>
      <c r="F25" s="153">
        <v>10.1</v>
      </c>
      <c r="G25" s="153">
        <f>F25</f>
        <v>10.1</v>
      </c>
      <c r="H25" s="102" t="s">
        <v>19</v>
      </c>
      <c r="I25" s="102" t="s">
        <v>19</v>
      </c>
      <c r="J25" s="154">
        <v>10.1</v>
      </c>
      <c r="K25" s="154">
        <f>J25</f>
        <v>10.1</v>
      </c>
    </row>
    <row r="26" spans="1:11" x14ac:dyDescent="0.25">
      <c r="A26" s="173">
        <v>14</v>
      </c>
      <c r="B26" s="174" t="s">
        <v>76</v>
      </c>
      <c r="C26" s="101" t="s">
        <v>188</v>
      </c>
      <c r="D26" s="104" t="s">
        <v>19</v>
      </c>
      <c r="E26" s="153">
        <v>1.2</v>
      </c>
      <c r="F26" s="102" t="s">
        <v>19</v>
      </c>
      <c r="G26" s="102">
        <f>E26</f>
        <v>1.2</v>
      </c>
      <c r="H26" s="102" t="s">
        <v>19</v>
      </c>
      <c r="I26" s="153">
        <v>1.2</v>
      </c>
      <c r="J26" s="173" t="s">
        <v>19</v>
      </c>
      <c r="K26" s="102">
        <f>I26</f>
        <v>1.2</v>
      </c>
    </row>
    <row r="27" spans="1:11" x14ac:dyDescent="0.25">
      <c r="A27" s="173">
        <v>15</v>
      </c>
      <c r="B27" s="174" t="s">
        <v>78</v>
      </c>
      <c r="C27" s="176" t="s">
        <v>188</v>
      </c>
      <c r="D27" s="104" t="s">
        <v>19</v>
      </c>
      <c r="E27" s="153">
        <v>20.8</v>
      </c>
      <c r="F27" s="102" t="s">
        <v>19</v>
      </c>
      <c r="G27" s="102">
        <f>E27</f>
        <v>20.8</v>
      </c>
      <c r="H27" s="102" t="s">
        <v>19</v>
      </c>
      <c r="I27" s="153">
        <v>20.8</v>
      </c>
      <c r="J27" s="173" t="s">
        <v>19</v>
      </c>
      <c r="K27" s="102">
        <f>I27</f>
        <v>20.8</v>
      </c>
    </row>
    <row r="28" spans="1:11" x14ac:dyDescent="0.25">
      <c r="A28" s="173">
        <v>16</v>
      </c>
      <c r="B28" s="174" t="s">
        <v>80</v>
      </c>
      <c r="C28" s="176" t="s">
        <v>188</v>
      </c>
      <c r="D28" s="153">
        <v>1.7</v>
      </c>
      <c r="E28" s="102" t="s">
        <v>19</v>
      </c>
      <c r="F28" s="102" t="s">
        <v>19</v>
      </c>
      <c r="G28" s="152">
        <f>D28</f>
        <v>1.7</v>
      </c>
      <c r="H28" s="153">
        <v>1.7</v>
      </c>
      <c r="I28" s="173" t="s">
        <v>19</v>
      </c>
      <c r="J28" s="173" t="s">
        <v>19</v>
      </c>
      <c r="K28" s="102">
        <f>H28</f>
        <v>1.7</v>
      </c>
    </row>
    <row r="29" spans="1:11" x14ac:dyDescent="0.25">
      <c r="A29" s="173">
        <v>17</v>
      </c>
      <c r="B29" s="174" t="s">
        <v>82</v>
      </c>
      <c r="C29" s="176" t="s">
        <v>188</v>
      </c>
      <c r="D29" s="102" t="s">
        <v>19</v>
      </c>
      <c r="E29" s="102" t="s">
        <v>19</v>
      </c>
      <c r="F29" s="153">
        <v>2.2999999999999998</v>
      </c>
      <c r="G29" s="153">
        <f>F29</f>
        <v>2.2999999999999998</v>
      </c>
      <c r="H29" s="153" t="s">
        <v>19</v>
      </c>
      <c r="I29" s="173" t="s">
        <v>19</v>
      </c>
      <c r="J29" s="154">
        <v>2.2999999999999998</v>
      </c>
      <c r="K29" s="154">
        <f>J29</f>
        <v>2.2999999999999998</v>
      </c>
    </row>
    <row r="30" spans="1:11" x14ac:dyDescent="0.25">
      <c r="A30" s="173">
        <v>18</v>
      </c>
      <c r="B30" s="174" t="s">
        <v>84</v>
      </c>
      <c r="C30" s="176" t="s">
        <v>188</v>
      </c>
      <c r="D30" s="102" t="s">
        <v>19</v>
      </c>
      <c r="E30" s="153">
        <v>11.4</v>
      </c>
      <c r="F30" s="153" t="s">
        <v>19</v>
      </c>
      <c r="G30" s="153">
        <f>E30</f>
        <v>11.4</v>
      </c>
      <c r="H30" s="153" t="s">
        <v>19</v>
      </c>
      <c r="I30" s="153">
        <v>11.4</v>
      </c>
      <c r="J30" s="173" t="s">
        <v>19</v>
      </c>
      <c r="K30" s="154">
        <f>I30</f>
        <v>11.4</v>
      </c>
    </row>
    <row r="31" spans="1:11" x14ac:dyDescent="0.25">
      <c r="A31" s="173">
        <v>19</v>
      </c>
      <c r="B31" s="174" t="s">
        <v>86</v>
      </c>
      <c r="C31" s="176" t="s">
        <v>188</v>
      </c>
      <c r="D31" s="102" t="s">
        <v>19</v>
      </c>
      <c r="E31" s="102" t="s">
        <v>19</v>
      </c>
      <c r="F31" s="153">
        <v>25.93</v>
      </c>
      <c r="G31" s="153">
        <f>F31</f>
        <v>25.93</v>
      </c>
      <c r="H31" s="153" t="s">
        <v>19</v>
      </c>
      <c r="I31" s="153" t="s">
        <v>19</v>
      </c>
      <c r="J31" s="154">
        <v>25.93</v>
      </c>
      <c r="K31" s="154">
        <f>J31</f>
        <v>25.93</v>
      </c>
    </row>
    <row r="32" spans="1:11" ht="16.5" customHeight="1" x14ac:dyDescent="0.25">
      <c r="A32" s="173">
        <v>20</v>
      </c>
      <c r="B32" s="174" t="s">
        <v>88</v>
      </c>
      <c r="C32" s="176" t="s">
        <v>188</v>
      </c>
      <c r="D32" s="153">
        <v>26.7</v>
      </c>
      <c r="E32" s="102" t="s">
        <v>19</v>
      </c>
      <c r="F32" s="102" t="s">
        <v>19</v>
      </c>
      <c r="G32" s="152">
        <f>D32</f>
        <v>26.7</v>
      </c>
      <c r="H32" s="153">
        <v>26.7</v>
      </c>
      <c r="I32" s="153" t="s">
        <v>19</v>
      </c>
      <c r="J32" s="154" t="s">
        <v>19</v>
      </c>
      <c r="K32" s="102">
        <f>H32</f>
        <v>26.7</v>
      </c>
    </row>
    <row r="33" spans="1:11" x14ac:dyDescent="0.25">
      <c r="A33" s="173">
        <v>21</v>
      </c>
      <c r="B33" s="174" t="s">
        <v>90</v>
      </c>
      <c r="C33" s="176" t="s">
        <v>188</v>
      </c>
      <c r="D33" s="153">
        <v>2.4500000000000002</v>
      </c>
      <c r="E33" s="102" t="s">
        <v>19</v>
      </c>
      <c r="F33" s="102" t="s">
        <v>19</v>
      </c>
      <c r="G33" s="152">
        <f>D33</f>
        <v>2.4500000000000002</v>
      </c>
      <c r="H33" s="153">
        <v>2.4500000000000002</v>
      </c>
      <c r="I33" s="153" t="s">
        <v>19</v>
      </c>
      <c r="J33" s="154" t="s">
        <v>19</v>
      </c>
      <c r="K33" s="102">
        <f>H33</f>
        <v>2.4500000000000002</v>
      </c>
    </row>
    <row r="34" spans="1:11" x14ac:dyDescent="0.25">
      <c r="A34" s="173">
        <v>22</v>
      </c>
      <c r="B34" s="174" t="s">
        <v>92</v>
      </c>
      <c r="C34" s="176" t="s">
        <v>188</v>
      </c>
      <c r="D34" s="153" t="s">
        <v>19</v>
      </c>
      <c r="E34" s="153">
        <v>1.9</v>
      </c>
      <c r="F34" s="102" t="s">
        <v>19</v>
      </c>
      <c r="G34" s="102">
        <f>E34</f>
        <v>1.9</v>
      </c>
      <c r="H34" s="102" t="s">
        <v>19</v>
      </c>
      <c r="I34" s="153">
        <v>1.9</v>
      </c>
      <c r="J34" s="154" t="s">
        <v>19</v>
      </c>
      <c r="K34" s="102">
        <f>I34</f>
        <v>1.9</v>
      </c>
    </row>
    <row r="35" spans="1:11" x14ac:dyDescent="0.25">
      <c r="A35" s="173">
        <v>23</v>
      </c>
      <c r="B35" s="174" t="s">
        <v>94</v>
      </c>
      <c r="C35" s="176" t="s">
        <v>188</v>
      </c>
      <c r="D35" s="153" t="s">
        <v>19</v>
      </c>
      <c r="E35" s="153" t="s">
        <v>19</v>
      </c>
      <c r="F35" s="153">
        <v>1.5</v>
      </c>
      <c r="G35" s="153">
        <f>F35</f>
        <v>1.5</v>
      </c>
      <c r="H35" s="102" t="s">
        <v>19</v>
      </c>
      <c r="I35" s="102" t="s">
        <v>19</v>
      </c>
      <c r="J35" s="154">
        <v>1.5</v>
      </c>
      <c r="K35" s="154">
        <f>J35</f>
        <v>1.5</v>
      </c>
    </row>
    <row r="36" spans="1:11" x14ac:dyDescent="0.25">
      <c r="A36" s="173">
        <v>24</v>
      </c>
      <c r="B36" s="174" t="s">
        <v>96</v>
      </c>
      <c r="C36" s="176" t="s">
        <v>188</v>
      </c>
      <c r="D36" s="154">
        <v>3.3</v>
      </c>
      <c r="E36" s="153" t="s">
        <v>19</v>
      </c>
      <c r="F36" s="153" t="s">
        <v>19</v>
      </c>
      <c r="G36" s="153">
        <f>D36</f>
        <v>3.3</v>
      </c>
      <c r="H36" s="154">
        <v>3.3</v>
      </c>
      <c r="I36" s="102" t="s">
        <v>19</v>
      </c>
      <c r="J36" s="102" t="s">
        <v>19</v>
      </c>
      <c r="K36" s="154">
        <f>H36</f>
        <v>3.3</v>
      </c>
    </row>
    <row r="37" spans="1:11" ht="30" x14ac:dyDescent="0.25">
      <c r="A37" s="173">
        <v>25</v>
      </c>
      <c r="B37" s="175" t="s">
        <v>127</v>
      </c>
      <c r="C37" s="176" t="s">
        <v>167</v>
      </c>
      <c r="D37" s="176">
        <v>0.315</v>
      </c>
      <c r="E37" s="153" t="s">
        <v>19</v>
      </c>
      <c r="F37" s="153" t="s">
        <v>19</v>
      </c>
      <c r="G37" s="153">
        <f>D37</f>
        <v>0.315</v>
      </c>
      <c r="H37" s="153" t="s">
        <v>19</v>
      </c>
      <c r="I37" s="153" t="s">
        <v>19</v>
      </c>
      <c r="J37" s="154" t="s">
        <v>19</v>
      </c>
      <c r="K37" s="154" t="str">
        <f>H37</f>
        <v>-</v>
      </c>
    </row>
    <row r="38" spans="1:11" ht="30" x14ac:dyDescent="0.25">
      <c r="A38" s="177">
        <v>26</v>
      </c>
      <c r="B38" s="178" t="s">
        <v>129</v>
      </c>
      <c r="C38" s="216" t="s">
        <v>167</v>
      </c>
      <c r="D38" s="179">
        <v>0.63500000000000001</v>
      </c>
      <c r="E38" s="153" t="s">
        <v>19</v>
      </c>
      <c r="F38" s="153" t="s">
        <v>19</v>
      </c>
      <c r="G38" s="153">
        <f>D38</f>
        <v>0.63500000000000001</v>
      </c>
      <c r="H38" s="153" t="s">
        <v>19</v>
      </c>
      <c r="I38" s="153" t="s">
        <v>19</v>
      </c>
      <c r="J38" s="154" t="s">
        <v>19</v>
      </c>
      <c r="K38" s="154" t="str">
        <f>H38</f>
        <v>-</v>
      </c>
    </row>
    <row r="40" spans="1:11" x14ac:dyDescent="0.25">
      <c r="A40" s="155" t="s">
        <v>249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</row>
  </sheetData>
  <mergeCells count="9">
    <mergeCell ref="A40:K40"/>
    <mergeCell ref="D8:G8"/>
    <mergeCell ref="D9:G9"/>
    <mergeCell ref="H8:K8"/>
    <mergeCell ref="H9:K9"/>
    <mergeCell ref="A8:A10"/>
    <mergeCell ref="B8:B10"/>
    <mergeCell ref="C8:C10"/>
    <mergeCell ref="A5:J5"/>
  </mergeCells>
  <pageMargins left="0.23622047244094491" right="0.15748031496062992" top="0.15748031496062992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B32" sqref="B32"/>
    </sheetView>
  </sheetViews>
  <sheetFormatPr defaultRowHeight="15" x14ac:dyDescent="0.25"/>
  <cols>
    <col min="1" max="1" width="7.42578125" customWidth="1"/>
    <col min="2" max="2" width="56.28515625" customWidth="1"/>
    <col min="3" max="5" width="11.28515625" customWidth="1"/>
    <col min="6" max="6" width="11.28515625" style="6" customWidth="1"/>
  </cols>
  <sheetData>
    <row r="1" spans="1:6" s="105" customFormat="1" ht="15.75" x14ac:dyDescent="0.25">
      <c r="F1" s="110" t="s">
        <v>237</v>
      </c>
    </row>
    <row r="2" spans="1:6" s="105" customFormat="1" ht="15.75" x14ac:dyDescent="0.25">
      <c r="F2" s="110" t="s">
        <v>238</v>
      </c>
    </row>
    <row r="3" spans="1:6" s="105" customFormat="1" ht="15.75" x14ac:dyDescent="0.25">
      <c r="F3" s="110" t="s">
        <v>239</v>
      </c>
    </row>
    <row r="4" spans="1:6" s="106" customFormat="1" ht="30" customHeight="1" x14ac:dyDescent="0.25">
      <c r="A4" s="105"/>
      <c r="B4" s="105"/>
      <c r="C4" s="105"/>
      <c r="D4" s="105"/>
      <c r="E4" s="105"/>
      <c r="F4" s="105"/>
    </row>
    <row r="5" spans="1:6" s="105" customFormat="1" ht="15.75" customHeight="1" x14ac:dyDescent="0.25">
      <c r="A5" s="107" t="s">
        <v>240</v>
      </c>
      <c r="B5" s="107"/>
      <c r="C5" s="107"/>
      <c r="D5" s="107"/>
      <c r="E5" s="107"/>
      <c r="F5" s="107"/>
    </row>
    <row r="6" spans="1:6" ht="16.5" thickBot="1" x14ac:dyDescent="0.3">
      <c r="A6" s="111"/>
      <c r="B6" s="111"/>
      <c r="C6" s="111"/>
      <c r="D6" s="111"/>
      <c r="E6" s="111"/>
      <c r="F6" s="112"/>
    </row>
    <row r="7" spans="1:6" ht="45.75" customHeight="1" thickBot="1" x14ac:dyDescent="0.3">
      <c r="A7" s="113" t="s">
        <v>190</v>
      </c>
      <c r="B7" s="114" t="s">
        <v>13</v>
      </c>
      <c r="C7" s="115" t="s">
        <v>241</v>
      </c>
      <c r="D7" s="115" t="s">
        <v>242</v>
      </c>
      <c r="E7" s="116" t="s">
        <v>243</v>
      </c>
      <c r="F7" s="117" t="s">
        <v>191</v>
      </c>
    </row>
    <row r="8" spans="1:6" ht="15.75" x14ac:dyDescent="0.25">
      <c r="A8" s="118" t="s">
        <v>20</v>
      </c>
      <c r="B8" s="119" t="s">
        <v>192</v>
      </c>
      <c r="C8" s="120">
        <f>C9+C16</f>
        <v>16.809999999999999</v>
      </c>
      <c r="D8" s="120">
        <f t="shared" ref="D8:E8" si="0">D9+D16</f>
        <v>5.44</v>
      </c>
      <c r="E8" s="121">
        <f t="shared" si="0"/>
        <v>5.44</v>
      </c>
      <c r="F8" s="207">
        <f>SUM(C8:E8)</f>
        <v>27.69</v>
      </c>
    </row>
    <row r="9" spans="1:6" ht="15.75" x14ac:dyDescent="0.25">
      <c r="A9" s="122" t="s">
        <v>193</v>
      </c>
      <c r="B9" s="123" t="s">
        <v>194</v>
      </c>
      <c r="C9" s="124">
        <f>SUM(C10:C15)</f>
        <v>1.68</v>
      </c>
      <c r="D9" s="124">
        <f t="shared" ref="D9:E9" si="1">SUM(D10:D15)</f>
        <v>0</v>
      </c>
      <c r="E9" s="125">
        <f t="shared" si="1"/>
        <v>0</v>
      </c>
      <c r="F9" s="208">
        <f>SUM(C9:E9)</f>
        <v>1.68</v>
      </c>
    </row>
    <row r="10" spans="1:6" ht="15.75" x14ac:dyDescent="0.25">
      <c r="A10" s="122" t="s">
        <v>24</v>
      </c>
      <c r="B10" s="123" t="s">
        <v>195</v>
      </c>
      <c r="C10" s="126">
        <v>1.68</v>
      </c>
      <c r="D10" s="126"/>
      <c r="E10" s="127"/>
      <c r="F10" s="209">
        <f>SUM(C10:E10)</f>
        <v>1.68</v>
      </c>
    </row>
    <row r="11" spans="1:6" ht="15.75" x14ac:dyDescent="0.25">
      <c r="A11" s="122" t="s">
        <v>196</v>
      </c>
      <c r="B11" s="123" t="s">
        <v>197</v>
      </c>
      <c r="C11" s="126"/>
      <c r="D11" s="126"/>
      <c r="E11" s="127"/>
      <c r="F11" s="209"/>
    </row>
    <row r="12" spans="1:6" ht="30.75" customHeight="1" x14ac:dyDescent="0.25">
      <c r="A12" s="122" t="s">
        <v>198</v>
      </c>
      <c r="B12" s="129" t="s">
        <v>199</v>
      </c>
      <c r="C12" s="126"/>
      <c r="D12" s="126"/>
      <c r="E12" s="127"/>
      <c r="F12" s="209"/>
    </row>
    <row r="13" spans="1:6" ht="15.75" x14ac:dyDescent="0.25">
      <c r="A13" s="122" t="s">
        <v>200</v>
      </c>
      <c r="B13" s="123" t="s">
        <v>201</v>
      </c>
      <c r="C13" s="126"/>
      <c r="D13" s="126"/>
      <c r="E13" s="127"/>
      <c r="F13" s="209"/>
    </row>
    <row r="14" spans="1:6" ht="15.75" x14ac:dyDescent="0.25">
      <c r="A14" s="122" t="s">
        <v>202</v>
      </c>
      <c r="B14" s="123" t="s">
        <v>203</v>
      </c>
      <c r="C14" s="126"/>
      <c r="D14" s="126"/>
      <c r="E14" s="127"/>
      <c r="F14" s="209"/>
    </row>
    <row r="15" spans="1:6" ht="15.75" x14ac:dyDescent="0.25">
      <c r="A15" s="122" t="s">
        <v>204</v>
      </c>
      <c r="B15" s="123" t="s">
        <v>205</v>
      </c>
      <c r="C15" s="126"/>
      <c r="D15" s="126"/>
      <c r="E15" s="127"/>
      <c r="F15" s="209"/>
    </row>
    <row r="16" spans="1:6" ht="15.75" x14ac:dyDescent="0.25">
      <c r="A16" s="122" t="s">
        <v>206</v>
      </c>
      <c r="B16" s="123" t="s">
        <v>207</v>
      </c>
      <c r="C16" s="130">
        <f>SUM(C17:C19)</f>
        <v>15.129999999999999</v>
      </c>
      <c r="D16" s="130">
        <f t="shared" ref="D16:E16" si="2">SUM(D17:D19)</f>
        <v>5.44</v>
      </c>
      <c r="E16" s="131">
        <f t="shared" si="2"/>
        <v>5.44</v>
      </c>
      <c r="F16" s="210">
        <f>SUM(C16:E16)</f>
        <v>26.01</v>
      </c>
    </row>
    <row r="17" spans="1:6" ht="15.75" x14ac:dyDescent="0.25">
      <c r="A17" s="122" t="s">
        <v>208</v>
      </c>
      <c r="B17" s="123" t="s">
        <v>209</v>
      </c>
      <c r="C17" s="126">
        <f>5.44+9.69</f>
        <v>15.129999999999999</v>
      </c>
      <c r="D17" s="126">
        <v>5.44</v>
      </c>
      <c r="E17" s="127">
        <v>5.44</v>
      </c>
      <c r="F17" s="208">
        <f>SUM(C17:E17)</f>
        <v>26.01</v>
      </c>
    </row>
    <row r="18" spans="1:6" ht="15.75" x14ac:dyDescent="0.25">
      <c r="A18" s="122" t="s">
        <v>210</v>
      </c>
      <c r="B18" s="123" t="s">
        <v>211</v>
      </c>
      <c r="C18" s="126"/>
      <c r="D18" s="126"/>
      <c r="E18" s="127"/>
      <c r="F18" s="209"/>
    </row>
    <row r="19" spans="1:6" ht="15.75" x14ac:dyDescent="0.25">
      <c r="A19" s="122" t="s">
        <v>212</v>
      </c>
      <c r="B19" s="123" t="s">
        <v>213</v>
      </c>
      <c r="C19" s="126"/>
      <c r="D19" s="126"/>
      <c r="E19" s="127"/>
      <c r="F19" s="209"/>
    </row>
    <row r="20" spans="1:6" ht="15.75" x14ac:dyDescent="0.25">
      <c r="A20" s="122" t="s">
        <v>149</v>
      </c>
      <c r="B20" s="123" t="s">
        <v>214</v>
      </c>
      <c r="C20" s="126"/>
      <c r="D20" s="126"/>
      <c r="E20" s="127"/>
      <c r="F20" s="209"/>
    </row>
    <row r="21" spans="1:6" ht="15.75" x14ac:dyDescent="0.25">
      <c r="A21" s="122" t="s">
        <v>151</v>
      </c>
      <c r="B21" s="123" t="s">
        <v>215</v>
      </c>
      <c r="C21" s="126"/>
      <c r="D21" s="126"/>
      <c r="E21" s="127"/>
      <c r="F21" s="209"/>
    </row>
    <row r="22" spans="1:6" ht="15.75" x14ac:dyDescent="0.25">
      <c r="A22" s="122" t="s">
        <v>216</v>
      </c>
      <c r="B22" s="123" t="s">
        <v>217</v>
      </c>
      <c r="C22" s="126"/>
      <c r="D22" s="126"/>
      <c r="E22" s="127"/>
      <c r="F22" s="209"/>
    </row>
    <row r="23" spans="1:6" ht="15.75" x14ac:dyDescent="0.25">
      <c r="A23" s="122" t="s">
        <v>218</v>
      </c>
      <c r="B23" s="123" t="s">
        <v>219</v>
      </c>
      <c r="C23" s="126"/>
      <c r="D23" s="126"/>
      <c r="E23" s="127"/>
      <c r="F23" s="209"/>
    </row>
    <row r="24" spans="1:6" ht="15.75" x14ac:dyDescent="0.25">
      <c r="A24" s="122" t="s">
        <v>153</v>
      </c>
      <c r="B24" s="123" t="s">
        <v>220</v>
      </c>
      <c r="C24" s="130">
        <f>SUM(C25:C31)</f>
        <v>127.49000000000001</v>
      </c>
      <c r="D24" s="130">
        <f t="shared" ref="D24:E24" si="3">SUM(D25:D31)</f>
        <v>67.150000000000006</v>
      </c>
      <c r="E24" s="131">
        <f t="shared" si="3"/>
        <v>33.769999999999996</v>
      </c>
      <c r="F24" s="210">
        <f>SUM(C24:E24)</f>
        <v>228.41000000000003</v>
      </c>
    </row>
    <row r="25" spans="1:6" ht="15.75" x14ac:dyDescent="0.25">
      <c r="A25" s="122" t="s">
        <v>155</v>
      </c>
      <c r="B25" s="123" t="s">
        <v>221</v>
      </c>
      <c r="C25" s="126"/>
      <c r="D25" s="126"/>
      <c r="E25" s="127"/>
      <c r="F25" s="209"/>
    </row>
    <row r="26" spans="1:6" ht="15.75" x14ac:dyDescent="0.25">
      <c r="A26" s="122" t="s">
        <v>156</v>
      </c>
      <c r="B26" s="123" t="s">
        <v>222</v>
      </c>
      <c r="C26" s="126"/>
      <c r="D26" s="126"/>
      <c r="E26" s="127"/>
      <c r="F26" s="209"/>
    </row>
    <row r="27" spans="1:6" ht="15.75" x14ac:dyDescent="0.25">
      <c r="A27" s="122" t="s">
        <v>223</v>
      </c>
      <c r="B27" s="123" t="s">
        <v>224</v>
      </c>
      <c r="C27" s="126"/>
      <c r="D27" s="126"/>
      <c r="E27" s="127"/>
      <c r="F27" s="209"/>
    </row>
    <row r="28" spans="1:6" ht="15.75" x14ac:dyDescent="0.25">
      <c r="A28" s="122" t="s">
        <v>225</v>
      </c>
      <c r="B28" s="123" t="s">
        <v>226</v>
      </c>
      <c r="C28" s="126">
        <f>54.74+0.77+52.57+6.72+12.69</f>
        <v>127.49000000000001</v>
      </c>
      <c r="D28" s="126">
        <f>50.56+3.9+12.69</f>
        <v>67.150000000000006</v>
      </c>
      <c r="E28" s="127">
        <f>0.65+15.95+4.48+12.69</f>
        <v>33.769999999999996</v>
      </c>
      <c r="F28" s="209">
        <f>SUM(C28:E28)</f>
        <v>228.41000000000003</v>
      </c>
    </row>
    <row r="29" spans="1:6" ht="15.75" x14ac:dyDescent="0.25">
      <c r="A29" s="122" t="s">
        <v>227</v>
      </c>
      <c r="B29" s="123" t="s">
        <v>228</v>
      </c>
      <c r="C29" s="126"/>
      <c r="D29" s="126"/>
      <c r="E29" s="127"/>
      <c r="F29" s="209"/>
    </row>
    <row r="30" spans="1:6" ht="15.75" x14ac:dyDescent="0.25">
      <c r="A30" s="122" t="s">
        <v>229</v>
      </c>
      <c r="B30" s="123" t="s">
        <v>230</v>
      </c>
      <c r="C30" s="126"/>
      <c r="D30" s="126"/>
      <c r="E30" s="127"/>
      <c r="F30" s="209"/>
    </row>
    <row r="31" spans="1:6" ht="16.5" thickBot="1" x14ac:dyDescent="0.3">
      <c r="A31" s="132" t="s">
        <v>231</v>
      </c>
      <c r="B31" s="133" t="s">
        <v>232</v>
      </c>
      <c r="C31" s="134"/>
      <c r="D31" s="134"/>
      <c r="E31" s="135"/>
      <c r="F31" s="211"/>
    </row>
    <row r="32" spans="1:6" ht="16.5" thickBot="1" x14ac:dyDescent="0.3">
      <c r="A32" s="136"/>
      <c r="B32" s="137" t="s">
        <v>233</v>
      </c>
      <c r="C32" s="138">
        <f>C8+C24</f>
        <v>144.30000000000001</v>
      </c>
      <c r="D32" s="138">
        <f t="shared" ref="D32:E32" si="4">D8+D24</f>
        <v>72.59</v>
      </c>
      <c r="E32" s="139">
        <f t="shared" si="4"/>
        <v>39.209999999999994</v>
      </c>
      <c r="F32" s="212">
        <f>SUM(C32:E32)</f>
        <v>256.10000000000002</v>
      </c>
    </row>
    <row r="33" spans="1:6" ht="15.75" x14ac:dyDescent="0.25">
      <c r="A33" s="118"/>
      <c r="B33" s="119" t="s">
        <v>234</v>
      </c>
      <c r="C33" s="140"/>
      <c r="D33" s="140"/>
      <c r="E33" s="141"/>
      <c r="F33" s="142"/>
    </row>
    <row r="34" spans="1:6" ht="15.75" x14ac:dyDescent="0.25">
      <c r="A34" s="122"/>
      <c r="B34" s="143" t="s">
        <v>235</v>
      </c>
      <c r="C34" s="126"/>
      <c r="D34" s="126"/>
      <c r="E34" s="127"/>
      <c r="F34" s="128"/>
    </row>
    <row r="35" spans="1:6" ht="15.75" x14ac:dyDescent="0.25">
      <c r="A35" s="122"/>
      <c r="B35" s="143" t="s">
        <v>236</v>
      </c>
      <c r="C35" s="126"/>
      <c r="D35" s="126"/>
      <c r="E35" s="127"/>
      <c r="F35" s="128"/>
    </row>
    <row r="36" spans="1:6" ht="15.75" x14ac:dyDescent="0.25">
      <c r="A36" s="144"/>
      <c r="B36" s="144"/>
      <c r="C36" s="144"/>
      <c r="D36" s="144"/>
      <c r="E36" s="144"/>
      <c r="F36" s="112"/>
    </row>
    <row r="37" spans="1:6" s="105" customFormat="1" ht="30.75" customHeight="1" x14ac:dyDescent="0.25">
      <c r="A37" s="108" t="s">
        <v>244</v>
      </c>
      <c r="B37" s="108"/>
      <c r="C37" s="108"/>
      <c r="D37" s="108"/>
      <c r="E37" s="108"/>
      <c r="F37" s="108"/>
    </row>
    <row r="38" spans="1:6" s="105" customFormat="1" ht="36" customHeight="1" x14ac:dyDescent="0.25">
      <c r="A38" s="108" t="s">
        <v>245</v>
      </c>
      <c r="B38" s="108"/>
      <c r="C38" s="108"/>
      <c r="D38" s="108"/>
      <c r="E38" s="108"/>
      <c r="F38" s="108"/>
    </row>
  </sheetData>
  <mergeCells count="3">
    <mergeCell ref="A37:F37"/>
    <mergeCell ref="A38:F38"/>
    <mergeCell ref="A5:F5"/>
  </mergeCells>
  <pageMargins left="0.16" right="0.15" top="0.16" bottom="0.75" header="0.16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Прил.3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Николаевна Молчанова</dc:creator>
  <cp:lastModifiedBy>Оксана Николаевна Молчанова</cp:lastModifiedBy>
  <dcterms:created xsi:type="dcterms:W3CDTF">2013-12-04T05:18:20Z</dcterms:created>
  <dcterms:modified xsi:type="dcterms:W3CDTF">2013-12-05T11:53:35Z</dcterms:modified>
</cp:coreProperties>
</file>